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940" yWindow="75" windowWidth="11910" windowHeight="10635"/>
  </bookViews>
  <sheets>
    <sheet name="Hoja1 (2)" sheetId="4" r:id="rId1"/>
    <sheet name="Hoja1" sheetId="1" r:id="rId2"/>
    <sheet name="Hoja2" sheetId="2" r:id="rId3"/>
    <sheet name="Hoja3" sheetId="3" r:id="rId4"/>
  </sheets>
  <definedNames>
    <definedName name="_xlnm.Print_Area" localSheetId="1">Hoja1!$A$1:$D$135</definedName>
    <definedName name="_xlnm.Print_Area" localSheetId="0">'Hoja1 (2)'!$A$1:$G$137</definedName>
  </definedNames>
  <calcPr calcId="145621"/>
</workbook>
</file>

<file path=xl/calcChain.xml><?xml version="1.0" encoding="utf-8"?>
<calcChain xmlns="http://schemas.openxmlformats.org/spreadsheetml/2006/main">
  <c r="D101" i="4" l="1"/>
  <c r="D100" i="4" s="1"/>
  <c r="D4" i="4"/>
  <c r="G99" i="4"/>
  <c r="E122" i="4"/>
  <c r="E100" i="4"/>
  <c r="D155" i="4"/>
  <c r="D19" i="4" l="1"/>
  <c r="D14" i="4"/>
  <c r="D10" i="4"/>
  <c r="F128" i="4" l="1"/>
  <c r="F127" i="4"/>
  <c r="F126" i="4"/>
  <c r="F125" i="4"/>
  <c r="F124" i="4"/>
  <c r="F123" i="4"/>
  <c r="F122" i="4"/>
  <c r="D122" i="4"/>
  <c r="D111" i="4"/>
  <c r="F110" i="4"/>
  <c r="F109" i="4"/>
  <c r="E108" i="4"/>
  <c r="D108" i="4"/>
  <c r="F107" i="4"/>
  <c r="F106" i="4"/>
  <c r="F105" i="4"/>
  <c r="F104" i="4"/>
  <c r="E103" i="4"/>
  <c r="F103" i="4" s="1"/>
  <c r="F101" i="4" s="1"/>
  <c r="F102" i="4"/>
  <c r="E98" i="4"/>
  <c r="F98" i="4" s="1"/>
  <c r="D97" i="4"/>
  <c r="D95" i="4" s="1"/>
  <c r="D93" i="4"/>
  <c r="D90" i="4"/>
  <c r="D89" i="4"/>
  <c r="D87" i="4"/>
  <c r="D86" i="4"/>
  <c r="D83" i="4"/>
  <c r="D82" i="4"/>
  <c r="D81" i="4"/>
  <c r="D80" i="4"/>
  <c r="D79" i="4"/>
  <c r="D78" i="4"/>
  <c r="D77" i="4"/>
  <c r="E76" i="4"/>
  <c r="F83" i="4" s="1"/>
  <c r="D76" i="4"/>
  <c r="D75" i="4"/>
  <c r="D74" i="4"/>
  <c r="D73" i="4" s="1"/>
  <c r="D72" i="4"/>
  <c r="D71" i="4"/>
  <c r="D70" i="4"/>
  <c r="D69" i="4"/>
  <c r="D68" i="4"/>
  <c r="D67" i="4"/>
  <c r="D65" i="4"/>
  <c r="D64" i="4"/>
  <c r="D63" i="4"/>
  <c r="D62" i="4"/>
  <c r="D61" i="4"/>
  <c r="D60" i="4"/>
  <c r="D59" i="4"/>
  <c r="E57" i="4"/>
  <c r="F62" i="4" s="1"/>
  <c r="D57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0" i="4"/>
  <c r="D37" i="4" s="1"/>
  <c r="D38" i="4"/>
  <c r="D35" i="4"/>
  <c r="D34" i="4"/>
  <c r="F33" i="4"/>
  <c r="D31" i="4"/>
  <c r="D32" i="4"/>
  <c r="D17" i="4"/>
  <c r="D13" i="4"/>
  <c r="D15" i="4"/>
  <c r="D12" i="4"/>
  <c r="E11" i="4"/>
  <c r="F23" i="4" s="1"/>
  <c r="D11" i="4"/>
  <c r="D18" i="4"/>
  <c r="D6" i="4" s="1"/>
  <c r="E2" i="4"/>
  <c r="G11" i="4" l="1"/>
  <c r="D5" i="4"/>
  <c r="D66" i="4"/>
  <c r="D30" i="4"/>
  <c r="D29" i="4" s="1"/>
  <c r="F108" i="4"/>
  <c r="F99" i="4"/>
  <c r="E3" i="4" s="1"/>
  <c r="F3" i="4" s="1"/>
  <c r="F100" i="4"/>
  <c r="C4" i="4"/>
  <c r="D41" i="4"/>
  <c r="D36" i="4" s="1"/>
  <c r="D85" i="4"/>
  <c r="D84" i="4" s="1"/>
  <c r="E101" i="4"/>
  <c r="F100" i="1"/>
  <c r="D40" i="1"/>
  <c r="D60" i="1" l="1"/>
  <c r="D55" i="1"/>
  <c r="D52" i="1"/>
  <c r="D45" i="1"/>
  <c r="D31" i="1"/>
  <c r="D5" i="1"/>
  <c r="D17" i="1"/>
  <c r="D83" i="1"/>
  <c r="D71" i="1"/>
  <c r="F60" i="1"/>
  <c r="D28" i="1"/>
  <c r="D27" i="1" s="1"/>
  <c r="D15" i="1"/>
  <c r="E2" i="1"/>
  <c r="C4" i="1"/>
  <c r="D98" i="1"/>
  <c r="D99" i="1"/>
  <c r="D109" i="1"/>
  <c r="D93" i="1"/>
  <c r="D82" i="1" s="1"/>
  <c r="D64" i="1"/>
  <c r="D35" i="1"/>
  <c r="D6" i="1"/>
  <c r="D10" i="1"/>
  <c r="D13" i="1"/>
  <c r="D120" i="1"/>
  <c r="D106" i="1"/>
  <c r="D95" i="1"/>
  <c r="D91" i="1"/>
  <c r="D88" i="1"/>
  <c r="D87" i="1"/>
  <c r="D85" i="1"/>
  <c r="D84" i="1"/>
  <c r="D81" i="1"/>
  <c r="D80" i="1"/>
  <c r="D79" i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3" i="1"/>
  <c r="D62" i="1"/>
  <c r="D61" i="1"/>
  <c r="D59" i="1"/>
  <c r="D58" i="1"/>
  <c r="D57" i="1"/>
  <c r="D53" i="1"/>
  <c r="D51" i="1"/>
  <c r="D50" i="1"/>
  <c r="D49" i="1"/>
  <c r="D48" i="1"/>
  <c r="D47" i="1"/>
  <c r="D46" i="1"/>
  <c r="D44" i="1"/>
  <c r="D43" i="1"/>
  <c r="D42" i="1"/>
  <c r="D41" i="1"/>
  <c r="D38" i="1"/>
  <c r="D36" i="1"/>
  <c r="D33" i="1"/>
  <c r="D32" i="1"/>
  <c r="D30" i="1"/>
  <c r="D29" i="1"/>
  <c r="D16" i="1"/>
  <c r="D14" i="1"/>
  <c r="D11" i="1"/>
  <c r="D12" i="1"/>
  <c r="D8" i="1"/>
  <c r="F121" i="1"/>
  <c r="F122" i="1"/>
  <c r="F123" i="1"/>
  <c r="F124" i="1"/>
  <c r="F125" i="1"/>
  <c r="F126" i="1"/>
  <c r="F107" i="1"/>
  <c r="F106" i="1" s="1"/>
  <c r="F108" i="1"/>
  <c r="F102" i="1"/>
  <c r="F103" i="1"/>
  <c r="F104" i="1"/>
  <c r="F105" i="1"/>
  <c r="E120" i="1"/>
  <c r="F120" i="1" s="1"/>
  <c r="E106" i="1"/>
  <c r="D39" i="1" l="1"/>
  <c r="D34" i="1" s="1"/>
  <c r="G97" i="1"/>
  <c r="D4" i="1" l="1"/>
  <c r="D1" i="1"/>
  <c r="E11" i="1"/>
  <c r="F21" i="1" s="1"/>
  <c r="F31" i="1"/>
  <c r="E96" i="1"/>
  <c r="F96" i="1" s="1"/>
  <c r="E74" i="1"/>
  <c r="F81" i="1" s="1"/>
  <c r="E55" i="1"/>
  <c r="F97" i="1" l="1"/>
  <c r="E3" i="1" s="1"/>
  <c r="F3" i="1" s="1"/>
  <c r="E101" i="1"/>
  <c r="F101" i="1" l="1"/>
  <c r="F99" i="1" s="1"/>
  <c r="F98" i="1" s="1"/>
  <c r="E99" i="1"/>
  <c r="E98" i="1" s="1"/>
</calcChain>
</file>

<file path=xl/sharedStrings.xml><?xml version="1.0" encoding="utf-8"?>
<sst xmlns="http://schemas.openxmlformats.org/spreadsheetml/2006/main" count="330" uniqueCount="183">
  <si>
    <t>CRI</t>
  </si>
  <si>
    <t>Municipio de Salvatierra</t>
  </si>
  <si>
    <t>Total</t>
  </si>
  <si>
    <t>Impuestos</t>
  </si>
  <si>
    <t>Impuestos sobre los ingresos</t>
  </si>
  <si>
    <t>Impuesto sobre juegos y apuestas permitidas</t>
  </si>
  <si>
    <t>Impuesto sobre diversiones y espectáculos públicos</t>
  </si>
  <si>
    <t>Impuesto sobre rifas, sorteos, loterías y concursos</t>
  </si>
  <si>
    <t>Impuestos sobre el patrimonio</t>
  </si>
  <si>
    <t>Impuesto predial</t>
  </si>
  <si>
    <t>Impuesto sobre división y lotificación de inmuebles</t>
  </si>
  <si>
    <t>Impuestos sobre la producción, el consumo y las transacciones</t>
  </si>
  <si>
    <t>Explotación de mármoles, canteras, pizarras, basaltos, cal, entre otras</t>
  </si>
  <si>
    <t>Impuesto sobre adquisición de bienes inmuebles</t>
  </si>
  <si>
    <t>Impuesto de fraccionamientos</t>
  </si>
  <si>
    <t>Impuestos al comercio exterior</t>
  </si>
  <si>
    <t>Impuestos sobre nóminas y asimilables</t>
  </si>
  <si>
    <t>Impuestos ecológicos</t>
  </si>
  <si>
    <t>Accesorios de impuestos</t>
  </si>
  <si>
    <t>Recargos</t>
  </si>
  <si>
    <t>Multas</t>
  </si>
  <si>
    <t>Gastos de ejecución</t>
  </si>
  <si>
    <t>Otros impuestos</t>
  </si>
  <si>
    <t>Impuestos no comprendidos en la ley de ingresos vigente, causados en ejercicios fiscales anteriores pendientes de liquidación o pago</t>
  </si>
  <si>
    <t xml:space="preserve">Cuotas y aportaciones de seguridad social </t>
  </si>
  <si>
    <t>Contribuciones de mejoras</t>
  </si>
  <si>
    <t>Contribuciones de mejoras por obras públicas</t>
  </si>
  <si>
    <t>Por ejecución de obras públicas urbanas</t>
  </si>
  <si>
    <t>Por ejecución de obras públicas rurales</t>
  </si>
  <si>
    <t>Por aportación de obra de alumbrado público</t>
  </si>
  <si>
    <t>Contribuciones de mejoras no comprendidas en la ley de ingresos vigente, causadas en ejercicios fiscales anteriores pendientes de liquidación o pago</t>
  </si>
  <si>
    <t>Contribuciones de mejoras no comprendidas en la ley de ingresos vigente, causadas en ejercicios fiscales anteriores</t>
  </si>
  <si>
    <t>Derechos</t>
  </si>
  <si>
    <t>Derechos por el uso, goce, aprovechamiento o explotación de bienes de dominio público</t>
  </si>
  <si>
    <t>Ocupación, uso y aprovechamiento de los bienes de dominio público del municipio</t>
  </si>
  <si>
    <t>Explotación, uso de bienes muebles o inmuebles propiedad del municipio</t>
  </si>
  <si>
    <t>Comercio ambulante</t>
  </si>
  <si>
    <t>Derechos por prestación de servicios</t>
  </si>
  <si>
    <t>Por servicios de limpia</t>
  </si>
  <si>
    <t>Por servicios de panteones</t>
  </si>
  <si>
    <t>Por servicios de rastro</t>
  </si>
  <si>
    <t>Por servicios de seguridad pública</t>
  </si>
  <si>
    <t>Por servicios de transporte público</t>
  </si>
  <si>
    <t>Por servicios de tránsito y vialidad</t>
  </si>
  <si>
    <t>Por servicios de estacionamiento</t>
  </si>
  <si>
    <t>Por servicios de salud</t>
  </si>
  <si>
    <t>Por servicios de protección civil</t>
  </si>
  <si>
    <t>Por servicios de obra pública y desarrollo urbano</t>
  </si>
  <si>
    <t>Por servicios catastrales y prácticas de avalúos</t>
  </si>
  <si>
    <t>Por servicios en materia de fraccionamientos y condominios</t>
  </si>
  <si>
    <t>Por la expedición de licencias o permisos para el establecimiento de anuncios</t>
  </si>
  <si>
    <t>Constancias de factibilidad para el funcionamiento de establecimientos</t>
  </si>
  <si>
    <t>Por servicios en materia ambiental</t>
  </si>
  <si>
    <t>Por la expedición de documentos, tales como: constancias, certificados, certificaciones, cartas, entre otros</t>
  </si>
  <si>
    <t>Por pago de concesión, traspaso, cambios de giros en los mercados públicos municipales</t>
  </si>
  <si>
    <t>Por servicios de alumbrado público</t>
  </si>
  <si>
    <t>Por servicio de agua potable (servicio centralizado)</t>
  </si>
  <si>
    <t>Por servicios de cultura (casas de cultura)</t>
  </si>
  <si>
    <t>Por servicios de asistencia social</t>
  </si>
  <si>
    <t>Por servicios de juventud y deporte</t>
  </si>
  <si>
    <t xml:space="preserve">Por Servicios que presta departamento/patronato de la Feria </t>
  </si>
  <si>
    <t>Otros Derechos</t>
  </si>
  <si>
    <t>Accesorios de Derechos</t>
  </si>
  <si>
    <t>Gasto de ejecución</t>
  </si>
  <si>
    <t>Derechos no comprendidos en la ley de ingresos vigente, causados en ejercicios fiscales anteriores pendientes de liquidación o pago</t>
  </si>
  <si>
    <t>Derechos por la prestación de servicios</t>
  </si>
  <si>
    <t>Productos</t>
  </si>
  <si>
    <t>Capitales y valores</t>
  </si>
  <si>
    <t>Uso y arrendamiento de bienes muebles e inmuebles propiedad del municipio con particulares</t>
  </si>
  <si>
    <t>Formas valoradas</t>
  </si>
  <si>
    <t>Por servicios de trámite con Dependencias Federales</t>
  </si>
  <si>
    <t>Por servicios en materia de acceso a la información pública</t>
  </si>
  <si>
    <t>Enajenación de bienes muebles</t>
  </si>
  <si>
    <t>Enajenación de bienes inmuebles</t>
  </si>
  <si>
    <t>Otros productos</t>
  </si>
  <si>
    <t>Productos no comprendidos en la ley de ingresos vigente, causados en ejercicios fiscales anteriores pendientes de liquidación o pago</t>
  </si>
  <si>
    <t>Aprovechamientos</t>
  </si>
  <si>
    <t>Bases para licitación y movimientos padrones municipales</t>
  </si>
  <si>
    <t>Por arrastre y pensión de vehículos infraccionados</t>
  </si>
  <si>
    <t>Donativos</t>
  </si>
  <si>
    <t>Indemnizaciones</t>
  </si>
  <si>
    <t>Sanciones</t>
  </si>
  <si>
    <t>Otros aprovechamientos</t>
  </si>
  <si>
    <t>Reintegros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</si>
  <si>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</si>
  <si>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</si>
  <si>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</si>
  <si>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</si>
  <si>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</si>
  <si>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</si>
  <si>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</si>
  <si>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</si>
  <si>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</si>
  <si>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</si>
  <si>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IEPS Gasolinas y diésel</t>
  </si>
  <si>
    <t>Fondo del impuesto sobre la renta</t>
  </si>
  <si>
    <t>Aportaciones</t>
  </si>
  <si>
    <t>Fondo para la infraestructura social municipal (FAISM)</t>
  </si>
  <si>
    <t>Fondo de aportaciones para el fortalecimientos de los municipios (FORTAMUN)</t>
  </si>
  <si>
    <t>Convenios</t>
  </si>
  <si>
    <t>Convenios con la federación</t>
  </si>
  <si>
    <t>Intereses de convenios con la federación</t>
  </si>
  <si>
    <t>Convenios con gobierno del Estado</t>
  </si>
  <si>
    <t>Intereses de convenios con gobierno del estado</t>
  </si>
  <si>
    <t>Convenios con municipios</t>
  </si>
  <si>
    <t>Intereses de convenios con municipios</t>
  </si>
  <si>
    <t>Convenios con paramunicipales</t>
  </si>
  <si>
    <t>Intereses de convenios con paramunicipales</t>
  </si>
  <si>
    <t>Convenios con beneficiarios</t>
  </si>
  <si>
    <t>Intereses de convenios con beneficiarios</t>
  </si>
  <si>
    <t>Incentivos derivados de la colaboración fiscal</t>
  </si>
  <si>
    <t>Tenencia o uso de vehículos</t>
  </si>
  <si>
    <t>Fondo de compensación ISAN</t>
  </si>
  <si>
    <t>Impuesto sobre automóviles nuevos</t>
  </si>
  <si>
    <t>ISR por la enajenación de bienes inmuebles (Art. 126 LISR)</t>
  </si>
  <si>
    <t>Alcoholes</t>
  </si>
  <si>
    <t>Impuesto a la Venta Final de Bebidas Alcohólicas</t>
  </si>
  <si>
    <t>Convenios de colaboración en materia de administración del régimen de incorporación fiscal</t>
  </si>
  <si>
    <t>Multas No fiscales</t>
  </si>
  <si>
    <t>Impuesto por Servicio de Hospedaje</t>
  </si>
  <si>
    <t>Fondos distintos de aportaciones</t>
  </si>
  <si>
    <t>Fondo para entidades federativas y municipios productores de hidrocarburos</t>
  </si>
  <si>
    <t>Fondo para el desarrollo regional sustentable de estados y municipios mineros</t>
  </si>
  <si>
    <t>Transferencias, asignaciones, subsidios y subvenciones, y pensiones y jubilaciones</t>
  </si>
  <si>
    <t>Ingresos Derivados de Financiamientos</t>
  </si>
  <si>
    <t xml:space="preserve"> </t>
  </si>
  <si>
    <t xml:space="preserve">  414320001  Servicio biblio  cul</t>
  </si>
  <si>
    <t>Iniciativa de Ley de Ingresos para el Ejercicio Fiscal 2023</t>
  </si>
  <si>
    <t>Ingreso Estimado 2022</t>
  </si>
  <si>
    <t>Ingresos Estimados propuesta</t>
  </si>
  <si>
    <t xml:space="preserve">  411102001  Imp s div espec púb</t>
  </si>
  <si>
    <t xml:space="preserve">  411201001  Impuesto predial</t>
  </si>
  <si>
    <t xml:space="preserve">  411201002  Impuesto predial</t>
  </si>
  <si>
    <t xml:space="preserve">  411202001  Imp s div y lot  inm</t>
  </si>
  <si>
    <t xml:space="preserve">  411302001  Imp S adquisicion  B</t>
  </si>
  <si>
    <t xml:space="preserve">  411303001  Imp de fraccionamien</t>
  </si>
  <si>
    <t xml:space="preserve">  411701001  Recargos</t>
  </si>
  <si>
    <t xml:space="preserve">  413101001  Contri  ejec  ob púb</t>
  </si>
  <si>
    <t xml:space="preserve">  414301001  Servic lim, recolec</t>
  </si>
  <si>
    <t xml:space="preserve">  414302001  Servicio panteones</t>
  </si>
  <si>
    <t xml:space="preserve">  414303001  Servicio rastro</t>
  </si>
  <si>
    <t xml:space="preserve">  414305001  Serv tra púb urb sub</t>
  </si>
  <si>
    <t xml:space="preserve">  414306001  Servici trán vialida</t>
  </si>
  <si>
    <t xml:space="preserve">  414307001  Servi estasionam púb</t>
  </si>
  <si>
    <t xml:space="preserve">  414309001  Servic protec civil</t>
  </si>
  <si>
    <t xml:space="preserve">  414310001  Serv ob públ des urb</t>
  </si>
  <si>
    <t xml:space="preserve">  414311001  Serv catas práct ava</t>
  </si>
  <si>
    <t xml:space="preserve">  414313001  Exp  lic  perm estab</t>
  </si>
  <si>
    <t xml:space="preserve">  414314001  EXPEDI LIC FUNCIONA</t>
  </si>
  <si>
    <t xml:space="preserve">  414315001  Serv materia ambient</t>
  </si>
  <si>
    <t xml:space="preserve">  414316001  Exp certif  cer cons</t>
  </si>
  <si>
    <t xml:space="preserve">  414317001  Servic mer centr aba</t>
  </si>
  <si>
    <t xml:space="preserve">  415102001  Ocupa vía pública</t>
  </si>
  <si>
    <t xml:space="preserve">  415102002  Uso y arrendamiento</t>
  </si>
  <si>
    <t xml:space="preserve">  415103001  Formas valoradas</t>
  </si>
  <si>
    <t xml:space="preserve">  415106001  Enajenación de biene</t>
  </si>
  <si>
    <t xml:space="preserve">  415109001  TALLERES EN UNIDADES</t>
  </si>
  <si>
    <t xml:space="preserve">  416201001  Multas</t>
  </si>
  <si>
    <t xml:space="preserve">  416901001  Bases para licitació</t>
  </si>
  <si>
    <t xml:space="preserve">  416909001  Otros Aprovechamient</t>
  </si>
  <si>
    <t xml:space="preserve">  421101001  Fdo Gral  Participas</t>
  </si>
  <si>
    <t xml:space="preserve">  421102001  Fo de Fto Mupal</t>
  </si>
  <si>
    <t xml:space="preserve">  421103001  Fdo Fzación reca</t>
  </si>
  <si>
    <t xml:space="preserve">  421104001  IEPS</t>
  </si>
  <si>
    <t xml:space="preserve">  421105001  Gasolinas y diésel</t>
  </si>
  <si>
    <t xml:space="preserve">  421106001  F imp s Rnta ed Fe</t>
  </si>
  <si>
    <t xml:space="preserve">  421107001  fondo estabilizador</t>
  </si>
  <si>
    <t xml:space="preserve">  421201001  FAISM (FONDO1)</t>
  </si>
  <si>
    <t xml:space="preserve">  421201002  INTERESES (FAISM)</t>
  </si>
  <si>
    <t xml:space="preserve">  421202001  FORTAMUN (FONDO 2)</t>
  </si>
  <si>
    <t xml:space="preserve">  421202002   INTERESES FORTAMUN</t>
  </si>
  <si>
    <t xml:space="preserve">  421301001  CONVENIOS FEDERALES</t>
  </si>
  <si>
    <t xml:space="preserve">  421302001  INTERESES CONV. FEDE</t>
  </si>
  <si>
    <t xml:space="preserve">  421303001  CONVENIOS  ESTATALES</t>
  </si>
  <si>
    <t xml:space="preserve">  421303002  Conv. Est. Etiquetad</t>
  </si>
  <si>
    <t xml:space="preserve">  421303090  Convenio Macro GEG</t>
  </si>
  <si>
    <t xml:space="preserve">  421304001  INTERESES CONV. ESTA</t>
  </si>
  <si>
    <t xml:space="preserve">  421304002  INTER CONV EST FISE</t>
  </si>
  <si>
    <t xml:space="preserve">  421401001  Tenencia o uso de ve</t>
  </si>
  <si>
    <t xml:space="preserve">  421402001  Fondo de compensació</t>
  </si>
  <si>
    <t xml:space="preserve">  421403001  Impuesto sobre autom</t>
  </si>
  <si>
    <t xml:space="preserve">  421404001   ISR  de enajenacion</t>
  </si>
  <si>
    <t xml:space="preserve">  421406001 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</si>
</sst>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8" fontId="4" fillId="2" borderId="5" xfId="0" applyNumberFormat="1" applyFont="1" applyFill="1" applyBorder="1" applyAlignment="1">
      <alignment horizontal="right" vertical="center" wrapText="1"/>
    </xf>
    <xf numFmtId="8" fontId="4" fillId="0" borderId="5" xfId="0" applyNumberFormat="1" applyFont="1" applyFill="1" applyBorder="1" applyAlignment="1">
      <alignment horizontal="right" vertical="center" wrapText="1"/>
    </xf>
    <xf numFmtId="44" fontId="0" fillId="0" borderId="0" xfId="1" applyFont="1"/>
    <xf numFmtId="44" fontId="2" fillId="0" borderId="0" xfId="1" applyFont="1"/>
    <xf numFmtId="44" fontId="5" fillId="0" borderId="0" xfId="1" applyFont="1"/>
    <xf numFmtId="44" fontId="6" fillId="0" borderId="0" xfId="1" applyFont="1" applyFill="1"/>
    <xf numFmtId="49" fontId="0" fillId="0" borderId="6" xfId="0" applyNumberFormat="1" applyFill="1" applyBorder="1" applyAlignment="1">
      <alignment horizontal="left"/>
    </xf>
    <xf numFmtId="44" fontId="0" fillId="0" borderId="0" xfId="0" applyNumberFormat="1"/>
    <xf numFmtId="8" fontId="4" fillId="3" borderId="5" xfId="0" applyNumberFormat="1" applyFont="1" applyFill="1" applyBorder="1" applyAlignment="1">
      <alignment horizontal="right" vertical="center" wrapText="1"/>
    </xf>
    <xf numFmtId="8" fontId="0" fillId="2" borderId="0" xfId="1" applyNumberFormat="1" applyFont="1" applyFill="1"/>
    <xf numFmtId="0" fontId="0" fillId="2" borderId="0" xfId="0" applyFill="1"/>
    <xf numFmtId="44" fontId="0" fillId="2" borderId="0" xfId="1" applyNumberFormat="1" applyFont="1" applyFill="1"/>
    <xf numFmtId="44" fontId="0" fillId="2" borderId="0" xfId="0" applyNumberFormat="1" applyFill="1"/>
    <xf numFmtId="43" fontId="7" fillId="4" borderId="7" xfId="2" applyFont="1" applyFill="1" applyBorder="1" applyAlignment="1">
      <alignment horizontal="right"/>
    </xf>
    <xf numFmtId="44" fontId="0" fillId="2" borderId="0" xfId="1" applyFont="1" applyFill="1"/>
    <xf numFmtId="0" fontId="3" fillId="2" borderId="0" xfId="0" applyFont="1" applyFill="1" applyBorder="1" applyAlignment="1">
      <alignment horizontal="center" vertical="center" wrapText="1"/>
    </xf>
    <xf numFmtId="8" fontId="4" fillId="3" borderId="0" xfId="0" applyNumberFormat="1" applyFont="1" applyFill="1" applyBorder="1" applyAlignment="1">
      <alignment horizontal="right" vertical="center" wrapText="1"/>
    </xf>
    <xf numFmtId="8" fontId="4" fillId="2" borderId="0" xfId="0" applyNumberFormat="1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44" fontId="0" fillId="3" borderId="0" xfId="1" applyFont="1" applyFill="1"/>
    <xf numFmtId="8" fontId="0" fillId="0" borderId="0" xfId="0" applyNumberFormat="1"/>
    <xf numFmtId="8" fontId="8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49" fontId="0" fillId="0" borderId="10" xfId="0" applyNumberFormat="1" applyFill="1" applyBorder="1" applyAlignment="1">
      <alignment horizontal="left"/>
    </xf>
    <xf numFmtId="165" fontId="0" fillId="2" borderId="6" xfId="0" applyNumberFormat="1" applyFill="1" applyBorder="1"/>
    <xf numFmtId="164" fontId="0" fillId="0" borderId="6" xfId="0" applyNumberFormat="1" applyFill="1" applyBorder="1"/>
    <xf numFmtId="165" fontId="0" fillId="0" borderId="6" xfId="0" applyNumberFormat="1" applyFill="1" applyBorder="1"/>
    <xf numFmtId="166" fontId="0" fillId="0" borderId="6" xfId="0" applyNumberFormat="1" applyFill="1" applyBorder="1"/>
    <xf numFmtId="0" fontId="8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justify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view="pageBreakPreview" zoomScale="60" zoomScaleNormal="80" workbookViewId="0">
      <selection activeCell="D101" sqref="D101"/>
    </sheetView>
  </sheetViews>
  <sheetFormatPr baseColWidth="10" defaultColWidth="9.140625" defaultRowHeight="15" x14ac:dyDescent="0.25"/>
  <cols>
    <col min="1" max="1" width="7.42578125" customWidth="1"/>
    <col min="2" max="2" width="44.42578125" customWidth="1"/>
    <col min="3" max="3" width="2.140625" customWidth="1"/>
    <col min="4" max="4" width="24.85546875" customWidth="1"/>
    <col min="5" max="5" width="26.85546875" style="7" customWidth="1"/>
    <col min="6" max="6" width="20.42578125" customWidth="1"/>
    <col min="7" max="7" width="20.28515625" customWidth="1"/>
  </cols>
  <sheetData>
    <row r="1" spans="1:7" ht="15.75" thickBot="1" x14ac:dyDescent="0.3">
      <c r="D1" s="25"/>
    </row>
    <row r="2" spans="1:7" ht="32.25" thickBot="1" x14ac:dyDescent="0.3">
      <c r="A2" s="36" t="s">
        <v>0</v>
      </c>
      <c r="B2" s="27" t="s">
        <v>1</v>
      </c>
      <c r="C2" s="39" t="s">
        <v>128</v>
      </c>
      <c r="D2" s="20" t="s">
        <v>129</v>
      </c>
      <c r="E2" s="14">
        <f>+C5+C29+C36+C73+C84</f>
        <v>38215776.469999999</v>
      </c>
      <c r="F2" s="15"/>
    </row>
    <row r="3" spans="1:7" ht="32.25" thickBot="1" x14ac:dyDescent="0.3">
      <c r="A3" s="37"/>
      <c r="B3" s="28" t="s">
        <v>127</v>
      </c>
      <c r="C3" s="40"/>
      <c r="D3" s="20">
        <v>2023</v>
      </c>
      <c r="E3" s="16">
        <f>-F99</f>
        <v>-32846240.609999999</v>
      </c>
      <c r="F3" s="17">
        <f>+E2+E3</f>
        <v>5369535.8599999994</v>
      </c>
    </row>
    <row r="4" spans="1:7" ht="16.5" thickBot="1" x14ac:dyDescent="0.3">
      <c r="A4" s="38"/>
      <c r="B4" s="28" t="s">
        <v>2</v>
      </c>
      <c r="C4" s="14">
        <f>+E2+C101+C108+C122</f>
        <v>311721697.44000006</v>
      </c>
      <c r="D4" s="14">
        <f>+D5+D29+D36+D73+D84+D101+D108+D122</f>
        <v>326710186.27649999</v>
      </c>
    </row>
    <row r="5" spans="1:7" ht="15.75" thickBot="1" x14ac:dyDescent="0.3">
      <c r="A5" s="43">
        <v>1</v>
      </c>
      <c r="B5" s="29" t="s">
        <v>3</v>
      </c>
      <c r="C5" s="13">
        <v>20292209.149999999</v>
      </c>
      <c r="D5" s="21">
        <f>+D6+D10+D14+D19</f>
        <v>21506819.607500002</v>
      </c>
    </row>
    <row r="6" spans="1:7" ht="15.75" thickBot="1" x14ac:dyDescent="0.3">
      <c r="A6" s="3">
        <v>1100</v>
      </c>
      <c r="B6" s="29" t="s">
        <v>4</v>
      </c>
      <c r="C6" s="5">
        <v>358053.69</v>
      </c>
      <c r="D6" s="22">
        <f>SUM(D7:D9)</f>
        <v>0</v>
      </c>
    </row>
    <row r="7" spans="1:7" ht="30.75" thickBot="1" x14ac:dyDescent="0.3">
      <c r="A7" s="3">
        <v>1101</v>
      </c>
      <c r="B7" s="29" t="s">
        <v>5</v>
      </c>
      <c r="C7" s="6">
        <v>0</v>
      </c>
      <c r="D7" s="23"/>
    </row>
    <row r="9" spans="1:7" ht="30.75" thickBot="1" x14ac:dyDescent="0.3">
      <c r="A9" s="3">
        <v>1103</v>
      </c>
      <c r="B9" s="29" t="s">
        <v>7</v>
      </c>
      <c r="C9" s="6">
        <v>0</v>
      </c>
      <c r="D9" s="23"/>
    </row>
    <row r="10" spans="1:7" ht="15.75" thickBot="1" x14ac:dyDescent="0.3">
      <c r="A10" s="3">
        <v>1200</v>
      </c>
      <c r="B10" s="29" t="s">
        <v>8</v>
      </c>
      <c r="C10" s="5">
        <v>19126030.66</v>
      </c>
      <c r="D10" s="22">
        <f>SUM(D11:D13)</f>
        <v>20929639.311000001</v>
      </c>
    </row>
    <row r="11" spans="1:7" ht="15.75" thickBot="1" x14ac:dyDescent="0.3">
      <c r="A11" s="3">
        <v>1201</v>
      </c>
      <c r="B11" s="29" t="s">
        <v>9</v>
      </c>
      <c r="C11" s="6">
        <v>18851152</v>
      </c>
      <c r="D11" s="23">
        <f>+C11*1.05</f>
        <v>19793709.600000001</v>
      </c>
      <c r="E11" s="7">
        <f>17388499.96+1149199.54</f>
        <v>18537699.5</v>
      </c>
      <c r="G11" s="25">
        <f>17093709-D11</f>
        <v>-2700000.6000000015</v>
      </c>
    </row>
    <row r="12" spans="1:7" ht="30.75" thickBot="1" x14ac:dyDescent="0.3">
      <c r="A12" s="3">
        <v>1202</v>
      </c>
      <c r="B12" s="29" t="s">
        <v>10</v>
      </c>
      <c r="C12" s="6">
        <v>274878.65999999997</v>
      </c>
      <c r="D12" s="23">
        <f>+C12*1.05</f>
        <v>288622.59299999999</v>
      </c>
      <c r="E12" s="7">
        <v>195883.74</v>
      </c>
    </row>
    <row r="13" spans="1:7" ht="30.75" thickBot="1" x14ac:dyDescent="0.3">
      <c r="A13" s="3">
        <v>1203</v>
      </c>
      <c r="B13" s="35" t="s">
        <v>13</v>
      </c>
      <c r="C13" s="6">
        <v>806959.16</v>
      </c>
      <c r="D13" s="23">
        <f>+C13*1.05</f>
        <v>847307.11800000002</v>
      </c>
      <c r="E13" s="7">
        <v>834171</v>
      </c>
    </row>
    <row r="14" spans="1:7" ht="30.75" thickBot="1" x14ac:dyDescent="0.3">
      <c r="A14" s="3">
        <v>1300</v>
      </c>
      <c r="B14" s="29" t="s">
        <v>11</v>
      </c>
      <c r="C14" s="5">
        <v>808124.8</v>
      </c>
      <c r="D14" s="22">
        <f>SUM(D15:D18)</f>
        <v>377180.29650000005</v>
      </c>
    </row>
    <row r="15" spans="1:7" ht="30.75" thickBot="1" x14ac:dyDescent="0.3">
      <c r="A15" s="3">
        <v>1301</v>
      </c>
      <c r="B15" s="29" t="s">
        <v>12</v>
      </c>
      <c r="C15" s="6">
        <v>0</v>
      </c>
      <c r="D15" s="23">
        <f>+C15*1.05</f>
        <v>0</v>
      </c>
    </row>
    <row r="17" spans="1:6" ht="15.75" thickBot="1" x14ac:dyDescent="0.3">
      <c r="A17" s="3">
        <v>1303</v>
      </c>
      <c r="B17" s="29" t="s">
        <v>14</v>
      </c>
      <c r="C17" s="6">
        <v>1165.6400000000001</v>
      </c>
      <c r="D17" s="23">
        <f>+C17*1.05</f>
        <v>1223.9220000000003</v>
      </c>
      <c r="E17" s="7">
        <v>250331.98</v>
      </c>
    </row>
    <row r="18" spans="1:6" ht="30.75" thickBot="1" x14ac:dyDescent="0.3">
      <c r="A18" s="3">
        <v>1304</v>
      </c>
      <c r="B18" s="29" t="s">
        <v>6</v>
      </c>
      <c r="C18" s="6">
        <v>358053.69</v>
      </c>
      <c r="D18" s="23">
        <f>+C18*1.05</f>
        <v>375956.37450000003</v>
      </c>
      <c r="E18" s="7">
        <v>306654</v>
      </c>
    </row>
    <row r="19" spans="1:6" ht="15.75" thickBot="1" x14ac:dyDescent="0.3">
      <c r="A19" s="3">
        <v>1400</v>
      </c>
      <c r="B19" s="29" t="s">
        <v>15</v>
      </c>
      <c r="C19" s="5">
        <v>0</v>
      </c>
      <c r="D19" s="22">
        <f>SUM(D20:D28)</f>
        <v>200000</v>
      </c>
    </row>
    <row r="20" spans="1:6" ht="15.75" thickBot="1" x14ac:dyDescent="0.3">
      <c r="A20" s="3">
        <v>1500</v>
      </c>
      <c r="B20" s="29" t="s">
        <v>16</v>
      </c>
      <c r="C20" s="5">
        <v>0</v>
      </c>
      <c r="D20" s="23"/>
    </row>
    <row r="21" spans="1:6" ht="15.75" thickBot="1" x14ac:dyDescent="0.3">
      <c r="A21" s="3">
        <v>1600</v>
      </c>
      <c r="B21" s="29" t="s">
        <v>17</v>
      </c>
      <c r="C21" s="5">
        <v>0</v>
      </c>
      <c r="D21" s="23"/>
    </row>
    <row r="22" spans="1:6" ht="15.75" thickBot="1" x14ac:dyDescent="0.3">
      <c r="A22" s="3">
        <v>1700</v>
      </c>
      <c r="B22" s="29" t="s">
        <v>18</v>
      </c>
      <c r="C22" s="5">
        <v>0</v>
      </c>
      <c r="D22" s="23"/>
    </row>
    <row r="23" spans="1:6" ht="15.75" thickBot="1" x14ac:dyDescent="0.3">
      <c r="A23" s="3">
        <v>1701</v>
      </c>
      <c r="B23" s="29" t="s">
        <v>19</v>
      </c>
      <c r="C23" s="5">
        <v>0</v>
      </c>
      <c r="D23" s="23">
        <v>200000</v>
      </c>
      <c r="E23" s="7">
        <v>137116.01</v>
      </c>
      <c r="F23" s="12">
        <f>SUM(E9:E23)</f>
        <v>20261856.23</v>
      </c>
    </row>
    <row r="24" spans="1:6" ht="15.75" thickBot="1" x14ac:dyDescent="0.3">
      <c r="A24" s="3">
        <v>1702</v>
      </c>
      <c r="B24" s="29" t="s">
        <v>20</v>
      </c>
      <c r="C24" s="5">
        <v>0</v>
      </c>
      <c r="D24" s="23"/>
    </row>
    <row r="25" spans="1:6" ht="15.75" thickBot="1" x14ac:dyDescent="0.3">
      <c r="A25" s="3">
        <v>1703</v>
      </c>
      <c r="B25" s="29" t="s">
        <v>21</v>
      </c>
      <c r="C25" s="5">
        <v>0</v>
      </c>
      <c r="D25" s="23"/>
    </row>
    <row r="26" spans="1:6" ht="15.75" thickBot="1" x14ac:dyDescent="0.3">
      <c r="A26" s="3">
        <v>1800</v>
      </c>
      <c r="B26" s="29" t="s">
        <v>22</v>
      </c>
      <c r="C26" s="5">
        <v>0</v>
      </c>
      <c r="D26" s="23"/>
    </row>
    <row r="27" spans="1:6" ht="60.75" thickBot="1" x14ac:dyDescent="0.3">
      <c r="A27" s="3">
        <v>1900</v>
      </c>
      <c r="B27" s="29" t="s">
        <v>23</v>
      </c>
      <c r="C27" s="5">
        <v>0</v>
      </c>
      <c r="D27" s="23"/>
    </row>
    <row r="28" spans="1:6" ht="28.5" customHeight="1" thickBot="1" x14ac:dyDescent="0.3">
      <c r="A28" s="3">
        <v>2</v>
      </c>
      <c r="B28" s="29" t="s">
        <v>24</v>
      </c>
      <c r="C28" s="5">
        <v>0</v>
      </c>
      <c r="D28" s="23"/>
    </row>
    <row r="29" spans="1:6" ht="15.75" thickBot="1" x14ac:dyDescent="0.3">
      <c r="A29" s="43">
        <v>3</v>
      </c>
      <c r="B29" s="29" t="s">
        <v>25</v>
      </c>
      <c r="C29" s="13">
        <v>3916212.3</v>
      </c>
      <c r="D29" s="21">
        <f>+D30</f>
        <v>1112022.915</v>
      </c>
    </row>
    <row r="30" spans="1:6" ht="23.25" customHeight="1" thickBot="1" x14ac:dyDescent="0.3">
      <c r="A30" s="3">
        <v>3100</v>
      </c>
      <c r="B30" s="29" t="s">
        <v>26</v>
      </c>
      <c r="C30" s="6">
        <v>3916212.3</v>
      </c>
      <c r="D30" s="21">
        <f>SUM(D31:D35)</f>
        <v>1112022.915</v>
      </c>
    </row>
    <row r="31" spans="1:6" ht="30.75" customHeight="1" thickBot="1" x14ac:dyDescent="0.3">
      <c r="A31" s="3">
        <v>3101</v>
      </c>
      <c r="B31" s="29" t="s">
        <v>27</v>
      </c>
      <c r="C31" s="6">
        <v>0</v>
      </c>
      <c r="D31" s="26">
        <f>+C33*1.05-3000000</f>
        <v>1112022.915</v>
      </c>
    </row>
    <row r="32" spans="1:6" ht="15.75" thickBot="1" x14ac:dyDescent="0.3">
      <c r="A32" s="3">
        <v>3102</v>
      </c>
      <c r="B32" s="29" t="s">
        <v>28</v>
      </c>
      <c r="C32" s="6">
        <v>0</v>
      </c>
      <c r="D32" s="23">
        <f>+C32*1.05</f>
        <v>0</v>
      </c>
    </row>
    <row r="33" spans="1:6" ht="43.5" customHeight="1" thickBot="1" x14ac:dyDescent="0.3">
      <c r="A33" s="3">
        <v>3103</v>
      </c>
      <c r="B33" s="29" t="s">
        <v>29</v>
      </c>
      <c r="C33" s="6">
        <v>3916212.3</v>
      </c>
      <c r="E33" s="7">
        <v>754390</v>
      </c>
      <c r="F33" s="12">
        <f>SUM(E33)</f>
        <v>754390</v>
      </c>
    </row>
    <row r="34" spans="1:6" ht="75.75" thickBot="1" x14ac:dyDescent="0.3">
      <c r="A34" s="3">
        <v>3900</v>
      </c>
      <c r="B34" s="29" t="s">
        <v>30</v>
      </c>
      <c r="C34" s="6">
        <v>0</v>
      </c>
      <c r="D34" s="23">
        <f>+C34*1.05</f>
        <v>0</v>
      </c>
    </row>
    <row r="35" spans="1:6" ht="45.75" thickBot="1" x14ac:dyDescent="0.3">
      <c r="A35" s="3">
        <v>3901</v>
      </c>
      <c r="B35" s="29" t="s">
        <v>31</v>
      </c>
      <c r="C35" s="6">
        <v>0</v>
      </c>
      <c r="D35" s="23">
        <f>+C35*1.05</f>
        <v>0</v>
      </c>
    </row>
    <row r="36" spans="1:6" ht="15.75" thickBot="1" x14ac:dyDescent="0.3">
      <c r="A36" s="43">
        <v>4</v>
      </c>
      <c r="B36" s="29" t="s">
        <v>32</v>
      </c>
      <c r="C36" s="13">
        <v>10182932.310000001</v>
      </c>
      <c r="D36" s="21">
        <f>+D37+D41</f>
        <v>8980069.8805</v>
      </c>
    </row>
    <row r="37" spans="1:6" ht="45.75" thickBot="1" x14ac:dyDescent="0.3">
      <c r="A37" s="3">
        <v>4100</v>
      </c>
      <c r="B37" s="29" t="s">
        <v>33</v>
      </c>
      <c r="C37" s="5">
        <v>615404.79</v>
      </c>
      <c r="D37" s="22">
        <f>SUM(D39:D40)</f>
        <v>0</v>
      </c>
    </row>
    <row r="38" spans="1:6" ht="30.75" thickBot="1" x14ac:dyDescent="0.3">
      <c r="A38" s="3">
        <v>4101</v>
      </c>
      <c r="B38" s="29" t="s">
        <v>34</v>
      </c>
      <c r="C38" s="6">
        <v>0</v>
      </c>
      <c r="D38" s="23">
        <f>+C38*1.05</f>
        <v>0</v>
      </c>
    </row>
    <row r="39" spans="1:6" ht="30.75" thickBot="1" x14ac:dyDescent="0.3">
      <c r="A39" s="3">
        <v>4102</v>
      </c>
      <c r="B39" s="29" t="s">
        <v>35</v>
      </c>
      <c r="C39" s="6">
        <v>615404.79</v>
      </c>
      <c r="D39" s="23">
        <v>0</v>
      </c>
    </row>
    <row r="40" spans="1:6" ht="15.75" thickBot="1" x14ac:dyDescent="0.3">
      <c r="A40" s="3">
        <v>4103</v>
      </c>
      <c r="B40" s="29" t="s">
        <v>36</v>
      </c>
      <c r="C40" s="6">
        <v>0</v>
      </c>
      <c r="D40" s="23">
        <f>+C40*1.05</f>
        <v>0</v>
      </c>
    </row>
    <row r="41" spans="1:6" ht="15.75" thickBot="1" x14ac:dyDescent="0.3">
      <c r="A41" s="3">
        <v>4300</v>
      </c>
      <c r="B41" s="29" t="s">
        <v>37</v>
      </c>
      <c r="C41" s="5">
        <v>9567527.5199999996</v>
      </c>
      <c r="D41" s="22">
        <f>SUM(D42:D65)</f>
        <v>8980069.8805</v>
      </c>
    </row>
    <row r="42" spans="1:6" ht="15.75" thickBot="1" x14ac:dyDescent="0.3">
      <c r="A42" s="3">
        <v>4301</v>
      </c>
      <c r="B42" s="29" t="s">
        <v>38</v>
      </c>
      <c r="C42" s="6">
        <v>134270.13</v>
      </c>
      <c r="D42" s="23">
        <v>271347</v>
      </c>
      <c r="E42" s="7">
        <v>271347.89</v>
      </c>
    </row>
    <row r="43" spans="1:6" ht="15.75" thickBot="1" x14ac:dyDescent="0.3">
      <c r="A43" s="3">
        <v>4302</v>
      </c>
      <c r="B43" s="29" t="s">
        <v>39</v>
      </c>
      <c r="C43" s="6">
        <v>559458.9</v>
      </c>
      <c r="D43" s="23">
        <f>+C43*1.05</f>
        <v>587431.84500000009</v>
      </c>
      <c r="E43" s="7">
        <v>439330</v>
      </c>
    </row>
    <row r="44" spans="1:6" ht="15.75" thickBot="1" x14ac:dyDescent="0.3">
      <c r="A44" s="3">
        <v>4303</v>
      </c>
      <c r="B44" s="29" t="s">
        <v>40</v>
      </c>
      <c r="C44" s="6">
        <v>615996.81000000006</v>
      </c>
      <c r="D44" s="23">
        <f>+C44*1.05</f>
        <v>646796.65050000011</v>
      </c>
      <c r="E44" s="7">
        <v>448325.36</v>
      </c>
    </row>
    <row r="45" spans="1:6" ht="15.75" thickBot="1" x14ac:dyDescent="0.3">
      <c r="A45" s="3">
        <v>4304</v>
      </c>
      <c r="B45" s="29" t="s">
        <v>41</v>
      </c>
      <c r="C45" s="6">
        <v>0</v>
      </c>
      <c r="D45" s="23">
        <f>+C45*1.05</f>
        <v>0</v>
      </c>
    </row>
    <row r="46" spans="1:6" ht="15.75" thickBot="1" x14ac:dyDescent="0.3">
      <c r="A46" s="3">
        <v>4305</v>
      </c>
      <c r="B46" s="29" t="s">
        <v>42</v>
      </c>
      <c r="C46" s="6">
        <v>391621.23</v>
      </c>
      <c r="D46" s="23">
        <f>+C46*1.05</f>
        <v>411202.29149999999</v>
      </c>
      <c r="E46" s="7">
        <v>182527</v>
      </c>
    </row>
    <row r="47" spans="1:6" ht="15.75" thickBot="1" x14ac:dyDescent="0.3">
      <c r="A47" s="3">
        <v>4306</v>
      </c>
      <c r="B47" s="29" t="s">
        <v>43</v>
      </c>
      <c r="C47" s="6">
        <v>4587562.9800000004</v>
      </c>
      <c r="D47" s="23">
        <f>+C47*1.05-1000000</f>
        <v>3816941.1290000007</v>
      </c>
      <c r="E47" s="7">
        <v>2890164</v>
      </c>
    </row>
    <row r="48" spans="1:6" ht="15.75" thickBot="1" x14ac:dyDescent="0.3">
      <c r="A48" s="3">
        <v>4307</v>
      </c>
      <c r="B48" s="29" t="s">
        <v>44</v>
      </c>
      <c r="C48" s="6">
        <v>447567.12</v>
      </c>
      <c r="D48" s="23">
        <f t="shared" ref="D48:D53" si="0">+C48*1.05</f>
        <v>469945.47600000002</v>
      </c>
      <c r="E48" s="7">
        <v>170887</v>
      </c>
    </row>
    <row r="49" spans="1:6" ht="15.75" thickBot="1" x14ac:dyDescent="0.3">
      <c r="A49" s="3">
        <v>4308</v>
      </c>
      <c r="B49" s="29" t="s">
        <v>45</v>
      </c>
      <c r="C49" s="6">
        <v>3356.75</v>
      </c>
      <c r="D49" s="23">
        <f t="shared" si="0"/>
        <v>3524.5875000000001</v>
      </c>
    </row>
    <row r="50" spans="1:6" ht="15.75" thickBot="1" x14ac:dyDescent="0.3">
      <c r="A50" s="3">
        <v>4309</v>
      </c>
      <c r="B50" s="29" t="s">
        <v>46</v>
      </c>
      <c r="C50" s="6">
        <v>134270.13</v>
      </c>
      <c r="D50" s="23">
        <f t="shared" si="0"/>
        <v>140983.63650000002</v>
      </c>
      <c r="E50" s="7">
        <v>84343.6</v>
      </c>
    </row>
    <row r="51" spans="1:6" ht="30.75" thickBot="1" x14ac:dyDescent="0.3">
      <c r="A51" s="3">
        <v>4310</v>
      </c>
      <c r="B51" s="29" t="s">
        <v>47</v>
      </c>
      <c r="C51" s="6">
        <v>839188.35</v>
      </c>
      <c r="D51" s="23">
        <f t="shared" si="0"/>
        <v>881147.76749999996</v>
      </c>
      <c r="E51" s="7">
        <v>958241</v>
      </c>
    </row>
    <row r="52" spans="1:6" ht="30.75" thickBot="1" x14ac:dyDescent="0.3">
      <c r="A52" s="3">
        <v>4311</v>
      </c>
      <c r="B52" s="29" t="s">
        <v>48</v>
      </c>
      <c r="C52" s="6">
        <v>295394.65999999997</v>
      </c>
      <c r="D52" s="23">
        <f t="shared" si="0"/>
        <v>310164.39299999998</v>
      </c>
      <c r="E52" s="7">
        <v>223798.64</v>
      </c>
    </row>
    <row r="53" spans="1:6" ht="30.75" thickBot="1" x14ac:dyDescent="0.3">
      <c r="A53" s="3">
        <v>4312</v>
      </c>
      <c r="B53" s="29" t="s">
        <v>49</v>
      </c>
      <c r="C53" s="6">
        <v>0</v>
      </c>
      <c r="D53" s="23">
        <f t="shared" si="0"/>
        <v>0</v>
      </c>
    </row>
    <row r="54" spans="1:6" ht="30.75" thickBot="1" x14ac:dyDescent="0.3">
      <c r="A54" s="3">
        <v>4313</v>
      </c>
      <c r="B54" s="29" t="s">
        <v>50</v>
      </c>
      <c r="C54" s="6">
        <v>974577.4</v>
      </c>
      <c r="D54" s="23">
        <f>+C54*1.05-900000</f>
        <v>123306.27000000002</v>
      </c>
      <c r="E54" s="7">
        <v>82365.13</v>
      </c>
    </row>
    <row r="55" spans="1:6" ht="30.75" thickBot="1" x14ac:dyDescent="0.3">
      <c r="A55" s="3">
        <v>4314</v>
      </c>
      <c r="B55" s="29" t="s">
        <v>51</v>
      </c>
      <c r="C55" s="6">
        <v>0</v>
      </c>
      <c r="D55" s="23">
        <f>+C55*1.05</f>
        <v>0</v>
      </c>
    </row>
    <row r="56" spans="1:6" ht="15.75" thickBot="1" x14ac:dyDescent="0.3">
      <c r="A56" s="3">
        <v>4315</v>
      </c>
      <c r="B56" s="29" t="s">
        <v>52</v>
      </c>
      <c r="C56" s="6" t="s">
        <v>125</v>
      </c>
      <c r="D56" s="23">
        <v>4000</v>
      </c>
      <c r="E56" s="7">
        <v>3819.66</v>
      </c>
    </row>
    <row r="57" spans="1:6" ht="45.75" thickBot="1" x14ac:dyDescent="0.3">
      <c r="A57" s="3">
        <v>4316</v>
      </c>
      <c r="B57" s="29" t="s">
        <v>53</v>
      </c>
      <c r="C57" s="6">
        <v>203643.03</v>
      </c>
      <c r="D57" s="23">
        <f>+C57*1.05+400000</f>
        <v>613825.18149999995</v>
      </c>
      <c r="E57" s="10">
        <f>436364+192138.65</f>
        <v>628502.65</v>
      </c>
    </row>
    <row r="58" spans="1:6" ht="45.75" thickBot="1" x14ac:dyDescent="0.3">
      <c r="A58" s="3">
        <v>4317</v>
      </c>
      <c r="B58" s="29" t="s">
        <v>54</v>
      </c>
      <c r="C58" s="6">
        <v>0</v>
      </c>
      <c r="D58" s="23">
        <v>400000</v>
      </c>
      <c r="E58" s="7">
        <v>486991.2</v>
      </c>
    </row>
    <row r="59" spans="1:6" ht="15.75" thickBot="1" x14ac:dyDescent="0.3">
      <c r="A59" s="3"/>
      <c r="B59" s="30" t="s">
        <v>126</v>
      </c>
      <c r="C59" s="6"/>
      <c r="D59" s="23">
        <f>+C59*1.05</f>
        <v>0</v>
      </c>
    </row>
    <row r="60" spans="1:6" ht="15.75" thickBot="1" x14ac:dyDescent="0.3">
      <c r="A60" s="3">
        <v>4318</v>
      </c>
      <c r="B60" s="29" t="s">
        <v>55</v>
      </c>
      <c r="C60" s="6">
        <v>0</v>
      </c>
      <c r="D60" s="23">
        <f>+C60*1.05</f>
        <v>0</v>
      </c>
    </row>
    <row r="61" spans="1:6" ht="30.75" thickBot="1" x14ac:dyDescent="0.3">
      <c r="A61" s="3">
        <v>4319</v>
      </c>
      <c r="B61" s="29" t="s">
        <v>56</v>
      </c>
      <c r="C61" s="6">
        <v>0</v>
      </c>
      <c r="D61" s="23">
        <f>+C61*1.05</f>
        <v>0</v>
      </c>
    </row>
    <row r="62" spans="1:6" ht="15.75" thickBot="1" x14ac:dyDescent="0.3">
      <c r="A62" s="3">
        <v>4320</v>
      </c>
      <c r="B62" s="29" t="s">
        <v>57</v>
      </c>
      <c r="C62" s="6">
        <v>380432.05</v>
      </c>
      <c r="D62" s="23">
        <f>+C62*1.05-100000</f>
        <v>299453.65250000003</v>
      </c>
      <c r="E62" s="7">
        <v>275882</v>
      </c>
      <c r="F62" s="12">
        <f>SUM(E42:E62)</f>
        <v>7146525.1299999999</v>
      </c>
    </row>
    <row r="63" spans="1:6" ht="15.75" thickBot="1" x14ac:dyDescent="0.3">
      <c r="A63" s="3">
        <v>4321</v>
      </c>
      <c r="B63" s="29" t="s">
        <v>58</v>
      </c>
      <c r="C63" s="6">
        <v>0</v>
      </c>
      <c r="D63" s="23">
        <f>+C63*1.05</f>
        <v>0</v>
      </c>
    </row>
    <row r="64" spans="1:6" ht="15.75" thickBot="1" x14ac:dyDescent="0.3">
      <c r="A64" s="3">
        <v>4322</v>
      </c>
      <c r="B64" s="29" t="s">
        <v>59</v>
      </c>
      <c r="C64" s="6">
        <v>0</v>
      </c>
      <c r="D64" s="23">
        <f>+C64*1.05</f>
        <v>0</v>
      </c>
    </row>
    <row r="65" spans="1:5" ht="30.75" thickBot="1" x14ac:dyDescent="0.3">
      <c r="A65" s="3">
        <v>4323</v>
      </c>
      <c r="B65" s="29" t="s">
        <v>60</v>
      </c>
      <c r="C65" s="6">
        <v>0</v>
      </c>
      <c r="D65" s="23">
        <f>+C65*1.05</f>
        <v>0</v>
      </c>
    </row>
    <row r="66" spans="1:5" ht="15.75" thickBot="1" x14ac:dyDescent="0.3">
      <c r="A66" s="3">
        <v>4400</v>
      </c>
      <c r="B66" s="29" t="s">
        <v>61</v>
      </c>
      <c r="C66" s="5">
        <v>0</v>
      </c>
      <c r="D66" s="22">
        <f>SUM(D67:D72)</f>
        <v>0</v>
      </c>
    </row>
    <row r="67" spans="1:5" ht="15.75" thickBot="1" x14ac:dyDescent="0.3">
      <c r="A67" s="3">
        <v>4500</v>
      </c>
      <c r="B67" s="29" t="s">
        <v>62</v>
      </c>
      <c r="C67" s="6">
        <v>0</v>
      </c>
      <c r="D67" s="23">
        <f t="shared" ref="D67:D72" si="1">+C67*1.05</f>
        <v>0</v>
      </c>
    </row>
    <row r="68" spans="1:5" ht="15.75" thickBot="1" x14ac:dyDescent="0.3">
      <c r="A68" s="3">
        <v>4501</v>
      </c>
      <c r="B68" s="29" t="s">
        <v>19</v>
      </c>
      <c r="C68" s="6">
        <v>0</v>
      </c>
      <c r="D68" s="23">
        <f t="shared" si="1"/>
        <v>0</v>
      </c>
    </row>
    <row r="69" spans="1:5" ht="15.75" thickBot="1" x14ac:dyDescent="0.3">
      <c r="A69" s="3">
        <v>4502</v>
      </c>
      <c r="B69" s="29" t="s">
        <v>63</v>
      </c>
      <c r="C69" s="6">
        <v>0</v>
      </c>
      <c r="D69" s="23">
        <f t="shared" si="1"/>
        <v>0</v>
      </c>
    </row>
    <row r="70" spans="1:5" ht="60.75" thickBot="1" x14ac:dyDescent="0.3">
      <c r="A70" s="3">
        <v>4900</v>
      </c>
      <c r="B70" s="29" t="s">
        <v>64</v>
      </c>
      <c r="C70" s="6">
        <v>0</v>
      </c>
      <c r="D70" s="23">
        <f t="shared" si="1"/>
        <v>0</v>
      </c>
    </row>
    <row r="71" spans="1:5" ht="45.75" thickBot="1" x14ac:dyDescent="0.3">
      <c r="A71" s="3">
        <v>4901</v>
      </c>
      <c r="B71" s="29" t="s">
        <v>33</v>
      </c>
      <c r="C71" s="6">
        <v>0</v>
      </c>
      <c r="D71" s="23">
        <f t="shared" si="1"/>
        <v>0</v>
      </c>
    </row>
    <row r="72" spans="1:5" ht="15.75" thickBot="1" x14ac:dyDescent="0.3">
      <c r="A72" s="3">
        <v>4902</v>
      </c>
      <c r="B72" s="29" t="s">
        <v>65</v>
      </c>
      <c r="C72" s="6">
        <v>0</v>
      </c>
      <c r="D72" s="23">
        <f t="shared" si="1"/>
        <v>0</v>
      </c>
    </row>
    <row r="73" spans="1:5" ht="15.75" thickBot="1" x14ac:dyDescent="0.3">
      <c r="A73" s="43">
        <v>5</v>
      </c>
      <c r="B73" s="29" t="s">
        <v>66</v>
      </c>
      <c r="C73" s="13">
        <v>2190549.0699999998</v>
      </c>
      <c r="D73" s="21">
        <f>+D74</f>
        <v>2300076.5235000001</v>
      </c>
    </row>
    <row r="74" spans="1:5" ht="15.75" thickBot="1" x14ac:dyDescent="0.3">
      <c r="A74" s="3">
        <v>5100</v>
      </c>
      <c r="B74" s="29" t="s">
        <v>66</v>
      </c>
      <c r="C74" s="6">
        <v>2190549.0699999998</v>
      </c>
      <c r="D74" s="21">
        <f t="shared" ref="D74:D83" si="2">+C74*1.05</f>
        <v>2300076.5235000001</v>
      </c>
    </row>
    <row r="75" spans="1:5" ht="15.75" thickBot="1" x14ac:dyDescent="0.3">
      <c r="A75" s="3">
        <v>5101</v>
      </c>
      <c r="B75" s="29" t="s">
        <v>67</v>
      </c>
      <c r="C75" s="6">
        <v>0</v>
      </c>
      <c r="D75" s="23">
        <f t="shared" si="2"/>
        <v>0</v>
      </c>
    </row>
    <row r="76" spans="1:5" ht="45.75" thickBot="1" x14ac:dyDescent="0.3">
      <c r="A76" s="3">
        <v>5102</v>
      </c>
      <c r="B76" s="29" t="s">
        <v>68</v>
      </c>
      <c r="C76" s="6">
        <v>1887777.13</v>
      </c>
      <c r="D76" s="23">
        <f t="shared" si="2"/>
        <v>1982165.9864999999</v>
      </c>
      <c r="E76" s="7">
        <f>1799624.27+375999.08</f>
        <v>2175623.35</v>
      </c>
    </row>
    <row r="77" spans="1:5" ht="15.75" thickBot="1" x14ac:dyDescent="0.3">
      <c r="A77" s="3">
        <v>5103</v>
      </c>
      <c r="B77" s="29" t="s">
        <v>69</v>
      </c>
      <c r="C77" s="6">
        <v>302771.94</v>
      </c>
      <c r="D77" s="23">
        <f t="shared" si="2"/>
        <v>317910.53700000001</v>
      </c>
      <c r="E77" s="7">
        <v>10100.24</v>
      </c>
    </row>
    <row r="78" spans="1:5" ht="30.75" thickBot="1" x14ac:dyDescent="0.3">
      <c r="A78" s="3">
        <v>5104</v>
      </c>
      <c r="B78" s="29" t="s">
        <v>70</v>
      </c>
      <c r="C78" s="6">
        <v>0</v>
      </c>
      <c r="D78" s="23">
        <f t="shared" si="2"/>
        <v>0</v>
      </c>
    </row>
    <row r="79" spans="1:5" ht="30.75" thickBot="1" x14ac:dyDescent="0.3">
      <c r="A79" s="3">
        <v>5105</v>
      </c>
      <c r="B79" s="29" t="s">
        <v>71</v>
      </c>
      <c r="C79" s="6">
        <v>0</v>
      </c>
      <c r="D79" s="23">
        <f t="shared" si="2"/>
        <v>0</v>
      </c>
    </row>
    <row r="80" spans="1:5" ht="15.75" thickBot="1" x14ac:dyDescent="0.3">
      <c r="A80" s="3">
        <v>5106</v>
      </c>
      <c r="B80" s="29" t="s">
        <v>72</v>
      </c>
      <c r="C80" s="6">
        <v>0</v>
      </c>
      <c r="D80" s="23">
        <f t="shared" si="2"/>
        <v>0</v>
      </c>
    </row>
    <row r="81" spans="1:6" ht="15.75" thickBot="1" x14ac:dyDescent="0.3">
      <c r="A81" s="3">
        <v>5107</v>
      </c>
      <c r="B81" s="29" t="s">
        <v>73</v>
      </c>
      <c r="C81" s="6">
        <v>0</v>
      </c>
      <c r="D81" s="23">
        <f t="shared" si="2"/>
        <v>0</v>
      </c>
      <c r="E81" s="7">
        <v>308400</v>
      </c>
    </row>
    <row r="82" spans="1:6" ht="15.75" thickBot="1" x14ac:dyDescent="0.3">
      <c r="A82" s="3">
        <v>5109</v>
      </c>
      <c r="B82" s="29" t="s">
        <v>74</v>
      </c>
      <c r="C82" s="6">
        <v>0</v>
      </c>
      <c r="D82" s="23">
        <f t="shared" si="2"/>
        <v>0</v>
      </c>
    </row>
    <row r="83" spans="1:6" ht="60.75" thickBot="1" x14ac:dyDescent="0.3">
      <c r="A83" s="3">
        <v>5900</v>
      </c>
      <c r="B83" s="29" t="s">
        <v>75</v>
      </c>
      <c r="C83" s="6">
        <v>0</v>
      </c>
      <c r="D83" s="23">
        <f t="shared" si="2"/>
        <v>0</v>
      </c>
      <c r="E83" s="7">
        <v>358095</v>
      </c>
      <c r="F83" s="12">
        <f>SUM(E76:E83)</f>
        <v>2852218.5900000003</v>
      </c>
    </row>
    <row r="84" spans="1:6" ht="15.75" thickBot="1" x14ac:dyDescent="0.3">
      <c r="A84" s="43">
        <v>6</v>
      </c>
      <c r="B84" s="29" t="s">
        <v>76</v>
      </c>
      <c r="C84" s="13">
        <v>1633873.64</v>
      </c>
      <c r="D84" s="21">
        <f>+D85+D95</f>
        <v>2100000</v>
      </c>
    </row>
    <row r="85" spans="1:6" ht="15.75" thickBot="1" x14ac:dyDescent="0.3">
      <c r="A85" s="3">
        <v>6100</v>
      </c>
      <c r="B85" s="29" t="s">
        <v>76</v>
      </c>
      <c r="C85" s="5">
        <v>783081</v>
      </c>
      <c r="D85" s="22">
        <f>SUM(D86:D93)</f>
        <v>1500000</v>
      </c>
    </row>
    <row r="86" spans="1:6" ht="30.75" thickBot="1" x14ac:dyDescent="0.3">
      <c r="A86" s="3">
        <v>6101</v>
      </c>
      <c r="B86" s="29" t="s">
        <v>77</v>
      </c>
      <c r="C86" s="6">
        <v>0</v>
      </c>
      <c r="D86" s="23">
        <f>+C86*1.05</f>
        <v>0</v>
      </c>
    </row>
    <row r="87" spans="1:6" ht="30.75" thickBot="1" x14ac:dyDescent="0.3">
      <c r="A87" s="3">
        <v>6102</v>
      </c>
      <c r="B87" s="29" t="s">
        <v>78</v>
      </c>
      <c r="C87" s="6">
        <v>0</v>
      </c>
      <c r="D87" s="23">
        <f>+C87*1.05</f>
        <v>0</v>
      </c>
    </row>
    <row r="88" spans="1:6" ht="15.75" thickBot="1" x14ac:dyDescent="0.3">
      <c r="A88" s="3">
        <v>6103</v>
      </c>
      <c r="B88" s="29" t="s">
        <v>79</v>
      </c>
      <c r="C88" s="6">
        <v>223783.56</v>
      </c>
      <c r="D88" s="23">
        <v>0</v>
      </c>
    </row>
    <row r="89" spans="1:6" ht="15.75" thickBot="1" x14ac:dyDescent="0.3">
      <c r="A89" s="3">
        <v>6104</v>
      </c>
      <c r="B89" s="29" t="s">
        <v>80</v>
      </c>
      <c r="C89" s="6">
        <v>0</v>
      </c>
      <c r="D89" s="23">
        <f>+C89*1.05</f>
        <v>0</v>
      </c>
    </row>
    <row r="90" spans="1:6" ht="15.75" thickBot="1" x14ac:dyDescent="0.3">
      <c r="A90" s="3">
        <v>6105</v>
      </c>
      <c r="B90" s="29" t="s">
        <v>81</v>
      </c>
      <c r="C90" s="6">
        <v>0</v>
      </c>
      <c r="D90" s="23">
        <f>+C90*1.05</f>
        <v>0</v>
      </c>
    </row>
    <row r="91" spans="1:6" ht="15.75" thickBot="1" x14ac:dyDescent="0.3">
      <c r="A91" s="3">
        <v>6106</v>
      </c>
      <c r="B91" s="29" t="s">
        <v>20</v>
      </c>
      <c r="C91" s="6">
        <v>0</v>
      </c>
      <c r="D91" s="23">
        <v>1500000</v>
      </c>
      <c r="E91" s="7">
        <v>1434387.6</v>
      </c>
    </row>
    <row r="92" spans="1:6" ht="15.75" thickBot="1" x14ac:dyDescent="0.3">
      <c r="A92" s="3">
        <v>6107</v>
      </c>
      <c r="B92" s="29" t="s">
        <v>82</v>
      </c>
      <c r="C92" s="6">
        <v>559297.43999999994</v>
      </c>
      <c r="D92" s="23">
        <v>0</v>
      </c>
    </row>
    <row r="93" spans="1:6" ht="15.75" thickBot="1" x14ac:dyDescent="0.3">
      <c r="A93" s="3">
        <v>6108</v>
      </c>
      <c r="B93" s="29" t="s">
        <v>83</v>
      </c>
      <c r="C93" s="6">
        <v>0</v>
      </c>
      <c r="D93" s="23">
        <f>+C93*1.05</f>
        <v>0</v>
      </c>
    </row>
    <row r="94" spans="1:6" ht="15.75" thickBot="1" x14ac:dyDescent="0.3">
      <c r="A94" s="3">
        <v>6200</v>
      </c>
      <c r="B94" s="29" t="s">
        <v>84</v>
      </c>
      <c r="C94" s="5">
        <v>0</v>
      </c>
      <c r="D94" s="22">
        <v>0</v>
      </c>
    </row>
    <row r="95" spans="1:6" ht="15.75" thickBot="1" x14ac:dyDescent="0.3">
      <c r="A95" s="3">
        <v>6300</v>
      </c>
      <c r="B95" s="29" t="s">
        <v>85</v>
      </c>
      <c r="C95" s="5">
        <v>850792.64</v>
      </c>
      <c r="D95" s="22">
        <f>SUM(D96:D98)</f>
        <v>600000</v>
      </c>
    </row>
    <row r="96" spans="1:6" ht="15.75" thickBot="1" x14ac:dyDescent="0.3">
      <c r="A96" s="3">
        <v>6301</v>
      </c>
      <c r="B96" s="29" t="s">
        <v>19</v>
      </c>
      <c r="C96" s="6">
        <v>850792.64</v>
      </c>
      <c r="D96" s="23">
        <v>200000</v>
      </c>
    </row>
    <row r="97" spans="1:7" ht="15.75" thickBot="1" x14ac:dyDescent="0.3">
      <c r="A97" s="3">
        <v>6302</v>
      </c>
      <c r="B97" s="29" t="s">
        <v>21</v>
      </c>
      <c r="C97" s="6">
        <v>0</v>
      </c>
      <c r="D97" s="23">
        <f>+C97*1.05</f>
        <v>0</v>
      </c>
    </row>
    <row r="98" spans="1:7" ht="60.75" thickBot="1" x14ac:dyDescent="0.3">
      <c r="A98" s="3">
        <v>6900</v>
      </c>
      <c r="B98" s="29" t="s">
        <v>86</v>
      </c>
      <c r="C98" s="6">
        <v>0</v>
      </c>
      <c r="D98" s="23">
        <v>400000</v>
      </c>
      <c r="E98" s="7">
        <f>94606.1+302256.96</f>
        <v>396863.06000000006</v>
      </c>
      <c r="F98" s="12">
        <f>SUM(E90:E98)</f>
        <v>1831250.6600000001</v>
      </c>
    </row>
    <row r="99" spans="1:7" ht="30.75" thickBot="1" x14ac:dyDescent="0.3">
      <c r="A99" s="43">
        <v>7</v>
      </c>
      <c r="B99" s="29" t="s">
        <v>87</v>
      </c>
      <c r="C99" s="5">
        <v>0</v>
      </c>
      <c r="D99" s="22"/>
      <c r="F99" s="12">
        <f>+F98+F83+F62+F33+F23</f>
        <v>32846240.609999999</v>
      </c>
      <c r="G99" t="e">
        <f>+H84:I95</f>
        <v>#VALUE!</v>
      </c>
    </row>
    <row r="100" spans="1:7" ht="45.75" thickBot="1" x14ac:dyDescent="0.3">
      <c r="A100" s="43">
        <v>8</v>
      </c>
      <c r="B100" s="29" t="s">
        <v>88</v>
      </c>
      <c r="C100" s="5">
        <v>273505920.97000003</v>
      </c>
      <c r="D100" s="24">
        <f>+D101+D108+D122</f>
        <v>290711197.35000002</v>
      </c>
      <c r="E100" s="19">
        <f>+E101+E108+E122</f>
        <v>276867807</v>
      </c>
      <c r="F100" s="19">
        <f>+F101+F108+F122</f>
        <v>290711197.35000002</v>
      </c>
    </row>
    <row r="101" spans="1:7" ht="15.75" thickBot="1" x14ac:dyDescent="0.3">
      <c r="A101" s="3">
        <v>8100</v>
      </c>
      <c r="B101" s="29" t="s">
        <v>89</v>
      </c>
      <c r="C101" s="5">
        <v>132667084.54000001</v>
      </c>
      <c r="D101" s="24">
        <f>SUM(D102:D107)</f>
        <v>153062233.79999998</v>
      </c>
      <c r="E101" s="24">
        <f>SUM(E102:E107)</f>
        <v>145773556</v>
      </c>
      <c r="F101" s="19">
        <f>SUM(F102:F107)</f>
        <v>153062233.79999998</v>
      </c>
    </row>
    <row r="102" spans="1:7" ht="15.75" thickBot="1" x14ac:dyDescent="0.3">
      <c r="A102" s="3">
        <v>8101</v>
      </c>
      <c r="B102" s="29" t="s">
        <v>90</v>
      </c>
      <c r="C102" s="6">
        <v>83918835</v>
      </c>
      <c r="D102" s="12">
        <v>92850690.450000003</v>
      </c>
      <c r="E102" s="8">
        <v>88429229</v>
      </c>
      <c r="F102" s="12">
        <f>+E102*1.05</f>
        <v>92850690.450000003</v>
      </c>
    </row>
    <row r="103" spans="1:7" ht="15.75" thickBot="1" x14ac:dyDescent="0.3">
      <c r="A103" s="3">
        <v>8102</v>
      </c>
      <c r="B103" s="29" t="s">
        <v>91</v>
      </c>
      <c r="C103" s="6">
        <v>27972945</v>
      </c>
      <c r="D103" s="12">
        <v>33890315.550000004</v>
      </c>
      <c r="E103" s="9">
        <f>28465730+3810761</f>
        <v>32276491</v>
      </c>
      <c r="F103" s="12">
        <f t="shared" ref="F103:F128" si="3">+E103*1.05</f>
        <v>33890315.550000004</v>
      </c>
    </row>
    <row r="104" spans="1:7" ht="15.75" thickBot="1" x14ac:dyDescent="0.3">
      <c r="A104" s="3">
        <v>8103</v>
      </c>
      <c r="B104" s="29" t="s">
        <v>92</v>
      </c>
      <c r="C104" s="6">
        <v>5594589</v>
      </c>
      <c r="D104" s="12">
        <v>6826473.1500000004</v>
      </c>
      <c r="E104" s="7">
        <v>6501403</v>
      </c>
      <c r="F104" s="12">
        <f t="shared" si="3"/>
        <v>6826473.1500000004</v>
      </c>
    </row>
    <row r="105" spans="1:7" ht="30.75" thickBot="1" x14ac:dyDescent="0.3">
      <c r="A105" s="3">
        <v>8104</v>
      </c>
      <c r="B105" s="29" t="s">
        <v>93</v>
      </c>
      <c r="C105" s="6">
        <v>2629456.83</v>
      </c>
      <c r="D105" s="12">
        <v>3308401.95</v>
      </c>
      <c r="E105" s="7">
        <v>3150859</v>
      </c>
      <c r="F105" s="12">
        <f t="shared" si="3"/>
        <v>3308401.95</v>
      </c>
    </row>
    <row r="106" spans="1:7" ht="15.75" thickBot="1" x14ac:dyDescent="0.3">
      <c r="A106" s="3">
        <v>8105</v>
      </c>
      <c r="B106" s="29" t="s">
        <v>94</v>
      </c>
      <c r="C106" s="6">
        <v>3599916.31</v>
      </c>
      <c r="D106" s="12">
        <v>3753160.95</v>
      </c>
      <c r="E106" s="8">
        <v>3574439</v>
      </c>
      <c r="F106" s="12">
        <f t="shared" si="3"/>
        <v>3753160.95</v>
      </c>
    </row>
    <row r="107" spans="1:7" ht="15.75" thickBot="1" x14ac:dyDescent="0.3">
      <c r="A107" s="3">
        <v>8106</v>
      </c>
      <c r="B107" s="29" t="s">
        <v>95</v>
      </c>
      <c r="C107" s="6">
        <v>8951342.4000000004</v>
      </c>
      <c r="D107" s="12">
        <v>12433191.75</v>
      </c>
      <c r="E107" s="7">
        <v>11841135</v>
      </c>
      <c r="F107" s="12">
        <f t="shared" si="3"/>
        <v>12433191.75</v>
      </c>
    </row>
    <row r="108" spans="1:7" ht="15.75" thickBot="1" x14ac:dyDescent="0.3">
      <c r="A108" s="3">
        <v>8200</v>
      </c>
      <c r="B108" s="29" t="s">
        <v>96</v>
      </c>
      <c r="C108" s="5">
        <v>138024078.58000001</v>
      </c>
      <c r="D108" s="24">
        <f>SUM(D109:D110)</f>
        <v>135193024.05000001</v>
      </c>
      <c r="E108" s="24">
        <f>SUM(E109:E110)</f>
        <v>128755261</v>
      </c>
      <c r="F108" s="19">
        <f>SUM(F109:F110)</f>
        <v>135193024.05000001</v>
      </c>
    </row>
    <row r="109" spans="1:7" ht="30.75" thickBot="1" x14ac:dyDescent="0.3">
      <c r="A109" s="3">
        <v>8201</v>
      </c>
      <c r="B109" s="29" t="s">
        <v>97</v>
      </c>
      <c r="C109" s="6">
        <v>64668550.840000004</v>
      </c>
      <c r="D109" s="12">
        <v>61554858.75</v>
      </c>
      <c r="E109" s="18">
        <v>58623675</v>
      </c>
      <c r="F109" s="12">
        <f t="shared" si="3"/>
        <v>61554858.75</v>
      </c>
    </row>
    <row r="110" spans="1:7" ht="45.75" thickBot="1" x14ac:dyDescent="0.3">
      <c r="A110" s="3">
        <v>8202</v>
      </c>
      <c r="B110" s="29" t="s">
        <v>98</v>
      </c>
      <c r="C110" s="6">
        <v>73355527.739999995</v>
      </c>
      <c r="D110" s="12">
        <v>73638165.299999997</v>
      </c>
      <c r="E110" s="18">
        <v>70131586</v>
      </c>
      <c r="F110" s="12">
        <f t="shared" si="3"/>
        <v>73638165.299999997</v>
      </c>
    </row>
    <row r="111" spans="1:7" ht="15.75" thickBot="1" x14ac:dyDescent="0.3">
      <c r="A111" s="3">
        <v>8300</v>
      </c>
      <c r="B111" s="29" t="s">
        <v>99</v>
      </c>
      <c r="C111" s="5">
        <v>0</v>
      </c>
      <c r="D111" s="22">
        <f>SUM(D112:D121)</f>
        <v>0</v>
      </c>
      <c r="F111" s="12"/>
    </row>
    <row r="112" spans="1:7" ht="15.75" thickBot="1" x14ac:dyDescent="0.3">
      <c r="A112" s="3">
        <v>8301</v>
      </c>
      <c r="B112" s="29" t="s">
        <v>100</v>
      </c>
      <c r="C112" s="6">
        <v>0</v>
      </c>
      <c r="D112" s="23"/>
      <c r="F112" s="12"/>
    </row>
    <row r="113" spans="1:6" ht="15.75" thickBot="1" x14ac:dyDescent="0.3">
      <c r="A113" s="3">
        <v>8302</v>
      </c>
      <c r="B113" s="29" t="s">
        <v>101</v>
      </c>
      <c r="C113" s="6">
        <v>0</v>
      </c>
      <c r="D113" s="23"/>
      <c r="F113" s="12"/>
    </row>
    <row r="114" spans="1:6" ht="15.75" thickBot="1" x14ac:dyDescent="0.3">
      <c r="A114" s="3">
        <v>8303</v>
      </c>
      <c r="B114" s="29" t="s">
        <v>102</v>
      </c>
      <c r="C114" s="6">
        <v>0</v>
      </c>
      <c r="D114" s="23"/>
      <c r="F114" s="12"/>
    </row>
    <row r="115" spans="1:6" ht="30.75" thickBot="1" x14ac:dyDescent="0.3">
      <c r="A115" s="3">
        <v>8304</v>
      </c>
      <c r="B115" s="29" t="s">
        <v>103</v>
      </c>
      <c r="C115" s="6">
        <v>0</v>
      </c>
      <c r="D115" s="23"/>
      <c r="F115" s="12"/>
    </row>
    <row r="116" spans="1:6" ht="15.75" thickBot="1" x14ac:dyDescent="0.3">
      <c r="A116" s="3">
        <v>8305</v>
      </c>
      <c r="B116" s="29" t="s">
        <v>104</v>
      </c>
      <c r="C116" s="6">
        <v>0</v>
      </c>
      <c r="D116" s="23"/>
      <c r="F116" s="12"/>
    </row>
    <row r="117" spans="1:6" ht="15.75" thickBot="1" x14ac:dyDescent="0.3">
      <c r="A117" s="3">
        <v>8306</v>
      </c>
      <c r="B117" s="29" t="s">
        <v>105</v>
      </c>
      <c r="C117" s="6">
        <v>0</v>
      </c>
      <c r="D117" s="23"/>
      <c r="F117" s="12"/>
    </row>
    <row r="118" spans="1:6" ht="15.75" thickBot="1" x14ac:dyDescent="0.3">
      <c r="A118" s="3">
        <v>8307</v>
      </c>
      <c r="B118" s="29" t="s">
        <v>106</v>
      </c>
      <c r="C118" s="6">
        <v>0</v>
      </c>
      <c r="D118" s="23"/>
      <c r="F118" s="12"/>
    </row>
    <row r="119" spans="1:6" ht="30.75" thickBot="1" x14ac:dyDescent="0.3">
      <c r="A119" s="3">
        <v>8308</v>
      </c>
      <c r="B119" s="29" t="s">
        <v>107</v>
      </c>
      <c r="C119" s="6">
        <v>0</v>
      </c>
      <c r="D119" s="23"/>
      <c r="F119" s="12"/>
    </row>
    <row r="120" spans="1:6" ht="15.75" thickBot="1" x14ac:dyDescent="0.3">
      <c r="A120" s="3">
        <v>8309</v>
      </c>
      <c r="B120" s="29" t="s">
        <v>108</v>
      </c>
      <c r="C120" s="6">
        <v>0</v>
      </c>
      <c r="D120" s="23"/>
      <c r="F120" s="12"/>
    </row>
    <row r="121" spans="1:6" ht="15.75" thickBot="1" x14ac:dyDescent="0.3">
      <c r="A121" s="3">
        <v>8310</v>
      </c>
      <c r="B121" s="29" t="s">
        <v>109</v>
      </c>
      <c r="C121" s="6">
        <v>0</v>
      </c>
      <c r="D121" s="23"/>
      <c r="F121" s="12"/>
    </row>
    <row r="122" spans="1:6" ht="30.75" thickBot="1" x14ac:dyDescent="0.3">
      <c r="A122" s="3">
        <v>8400</v>
      </c>
      <c r="B122" s="29" t="s">
        <v>110</v>
      </c>
      <c r="C122" s="5">
        <v>2814757.85</v>
      </c>
      <c r="D122" s="21">
        <f>SUM(D123:D128)</f>
        <v>2455939.5000000005</v>
      </c>
      <c r="E122" s="24">
        <f>SUM(E123:E128)</f>
        <v>2338990</v>
      </c>
      <c r="F122" s="12">
        <f t="shared" si="3"/>
        <v>2455939.5</v>
      </c>
    </row>
    <row r="123" spans="1:6" ht="15.75" thickBot="1" x14ac:dyDescent="0.3">
      <c r="A123" s="3">
        <v>8401</v>
      </c>
      <c r="B123" s="29" t="s">
        <v>111</v>
      </c>
      <c r="C123" s="6">
        <v>17463.349999999999</v>
      </c>
      <c r="D123" s="23">
        <v>0</v>
      </c>
      <c r="E123" s="7">
        <v>0</v>
      </c>
      <c r="F123" s="12">
        <f t="shared" si="3"/>
        <v>0</v>
      </c>
    </row>
    <row r="124" spans="1:6" ht="15.75" thickBot="1" x14ac:dyDescent="0.3">
      <c r="A124" s="3">
        <v>8402</v>
      </c>
      <c r="B124" s="29" t="s">
        <v>112</v>
      </c>
      <c r="C124" s="6">
        <v>1790268.48</v>
      </c>
      <c r="D124" s="23">
        <v>1332416.4000000001</v>
      </c>
      <c r="E124" s="8">
        <v>1268968</v>
      </c>
      <c r="F124" s="12">
        <f t="shared" si="3"/>
        <v>1332416.4000000001</v>
      </c>
    </row>
    <row r="125" spans="1:6" ht="15.75" thickBot="1" x14ac:dyDescent="0.3">
      <c r="A125" s="3">
        <v>8403</v>
      </c>
      <c r="B125" s="29" t="s">
        <v>113</v>
      </c>
      <c r="C125" s="6">
        <v>0</v>
      </c>
      <c r="D125" s="23">
        <v>229946.85</v>
      </c>
      <c r="E125" s="7">
        <v>218997</v>
      </c>
      <c r="F125" s="12">
        <f t="shared" si="3"/>
        <v>229946.85</v>
      </c>
    </row>
    <row r="126" spans="1:6" ht="30.75" thickBot="1" x14ac:dyDescent="0.3">
      <c r="A126" s="3">
        <v>8404</v>
      </c>
      <c r="B126" s="29" t="s">
        <v>114</v>
      </c>
      <c r="C126" s="6">
        <v>0</v>
      </c>
      <c r="D126" s="23">
        <v>530140.80000000005</v>
      </c>
      <c r="E126" s="7">
        <v>504896</v>
      </c>
      <c r="F126" s="12">
        <f t="shared" si="3"/>
        <v>530140.80000000005</v>
      </c>
    </row>
    <row r="127" spans="1:6" ht="15.75" thickBot="1" x14ac:dyDescent="0.3">
      <c r="A127" s="3">
        <v>8405</v>
      </c>
      <c r="B127" s="29" t="s">
        <v>115</v>
      </c>
      <c r="C127" s="6">
        <v>1007026.02</v>
      </c>
      <c r="D127" s="23">
        <v>0</v>
      </c>
      <c r="E127" s="7">
        <v>0</v>
      </c>
      <c r="F127" s="12">
        <f t="shared" si="3"/>
        <v>0</v>
      </c>
    </row>
    <row r="128" spans="1:6" ht="30.75" thickBot="1" x14ac:dyDescent="0.3">
      <c r="A128" s="3">
        <v>8406</v>
      </c>
      <c r="B128" s="29" t="s">
        <v>116</v>
      </c>
      <c r="C128" s="6">
        <v>0</v>
      </c>
      <c r="D128" s="23">
        <v>363435.45</v>
      </c>
      <c r="E128" s="7">
        <v>346129</v>
      </c>
      <c r="F128" s="12">
        <f t="shared" si="3"/>
        <v>363435.45</v>
      </c>
    </row>
    <row r="129" spans="1:4" ht="45.75" thickBot="1" x14ac:dyDescent="0.3">
      <c r="A129" s="3">
        <v>8407</v>
      </c>
      <c r="B129" s="29" t="s">
        <v>117</v>
      </c>
      <c r="C129" s="6">
        <v>0</v>
      </c>
      <c r="D129" s="23"/>
    </row>
    <row r="130" spans="1:4" ht="15.75" thickBot="1" x14ac:dyDescent="0.3">
      <c r="A130" s="3">
        <v>8408</v>
      </c>
      <c r="B130" s="29" t="s">
        <v>118</v>
      </c>
      <c r="C130" s="6">
        <v>0</v>
      </c>
      <c r="D130" s="23"/>
    </row>
    <row r="131" spans="1:4" ht="15.75" thickBot="1" x14ac:dyDescent="0.3">
      <c r="A131" s="3">
        <v>8409</v>
      </c>
      <c r="B131" s="29" t="s">
        <v>94</v>
      </c>
      <c r="C131" s="6">
        <v>0</v>
      </c>
      <c r="D131" s="23"/>
    </row>
    <row r="132" spans="1:4" ht="15.75" thickBot="1" x14ac:dyDescent="0.3">
      <c r="A132" s="3">
        <v>8410</v>
      </c>
      <c r="B132" s="29" t="s">
        <v>119</v>
      </c>
      <c r="C132" s="6">
        <v>0</v>
      </c>
      <c r="D132" s="23"/>
    </row>
    <row r="133" spans="1:4" ht="15.75" thickBot="1" x14ac:dyDescent="0.3">
      <c r="A133" s="3">
        <v>8500</v>
      </c>
      <c r="B133" s="29" t="s">
        <v>120</v>
      </c>
      <c r="C133" s="5">
        <v>0</v>
      </c>
      <c r="D133" s="21"/>
    </row>
    <row r="134" spans="1:4" ht="30.75" thickBot="1" x14ac:dyDescent="0.3">
      <c r="A134" s="3">
        <v>8501</v>
      </c>
      <c r="B134" s="29" t="s">
        <v>121</v>
      </c>
      <c r="C134" s="6">
        <v>0</v>
      </c>
      <c r="D134" s="23"/>
    </row>
    <row r="135" spans="1:4" ht="45.75" thickBot="1" x14ac:dyDescent="0.3">
      <c r="A135" s="3">
        <v>8502</v>
      </c>
      <c r="B135" s="29" t="s">
        <v>122</v>
      </c>
      <c r="C135" s="6">
        <v>0</v>
      </c>
      <c r="D135" s="23"/>
    </row>
    <row r="136" spans="1:4" ht="30.75" thickBot="1" x14ac:dyDescent="0.3">
      <c r="A136" s="3">
        <v>9</v>
      </c>
      <c r="B136" s="29" t="s">
        <v>123</v>
      </c>
      <c r="C136" s="5">
        <v>0</v>
      </c>
      <c r="D136" s="21"/>
    </row>
    <row r="137" spans="1:4" ht="15.75" thickBot="1" x14ac:dyDescent="0.3">
      <c r="A137" s="3">
        <v>0</v>
      </c>
      <c r="B137" s="29" t="s">
        <v>124</v>
      </c>
      <c r="C137" s="6">
        <v>0</v>
      </c>
      <c r="D137" s="23"/>
    </row>
    <row r="152" spans="4:4" x14ac:dyDescent="0.25">
      <c r="D152">
        <v>1919000</v>
      </c>
    </row>
    <row r="153" spans="4:4" x14ac:dyDescent="0.25">
      <c r="D153">
        <v>1828000</v>
      </c>
    </row>
    <row r="154" spans="4:4" x14ac:dyDescent="0.25">
      <c r="D154">
        <v>7225625</v>
      </c>
    </row>
    <row r="155" spans="4:4" x14ac:dyDescent="0.25">
      <c r="D155">
        <f>SUM(D152:D154)</f>
        <v>10972625</v>
      </c>
    </row>
  </sheetData>
  <mergeCells count="2">
    <mergeCell ref="A2:A4"/>
    <mergeCell ref="C2:C3"/>
  </mergeCells>
  <pageMargins left="0.70866141732283472" right="0.70866141732283472" top="0.74803149606299213" bottom="0.74803149606299213" header="0.31496062992125984" footer="0.31496062992125984"/>
  <pageSetup scale="71" orientation="portrait" verticalDpi="0" r:id="rId1"/>
  <colBreaks count="1" manualBreakCount="1">
    <brk id="2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BreakPreview" zoomScale="60" zoomScaleNormal="80" workbookViewId="0">
      <pane ySplit="1365" topLeftCell="A67" activePane="bottomLeft"/>
      <selection activeCell="D3" sqref="D3"/>
      <selection pane="bottomLeft" activeCell="B37" sqref="B37"/>
    </sheetView>
  </sheetViews>
  <sheetFormatPr baseColWidth="10" defaultColWidth="9.140625" defaultRowHeight="15" x14ac:dyDescent="0.25"/>
  <cols>
    <col min="1" max="1" width="12.7109375" customWidth="1"/>
    <col min="2" max="2" width="49" customWidth="1"/>
    <col min="3" max="4" width="24.85546875" customWidth="1"/>
    <col min="5" max="5" width="26.85546875" style="7" customWidth="1"/>
    <col min="6" max="6" width="20.42578125" customWidth="1"/>
    <col min="7" max="7" width="20.28515625" customWidth="1"/>
  </cols>
  <sheetData>
    <row r="1" spans="1:6" ht="15.75" thickBot="1" x14ac:dyDescent="0.3">
      <c r="D1" s="25">
        <f>+D5+D27+D34+D71+D82</f>
        <v>35868625.563000001</v>
      </c>
    </row>
    <row r="2" spans="1:6" ht="32.25" thickBot="1" x14ac:dyDescent="0.3">
      <c r="A2" s="36" t="s">
        <v>0</v>
      </c>
      <c r="B2" s="1" t="s">
        <v>1</v>
      </c>
      <c r="C2" s="41" t="s">
        <v>128</v>
      </c>
      <c r="D2" s="20" t="s">
        <v>129</v>
      </c>
      <c r="E2" s="14">
        <f>+C5+C27+C34+C71+C82</f>
        <v>38215776.469999999</v>
      </c>
      <c r="F2" s="15"/>
    </row>
    <row r="3" spans="1:6" ht="32.25" thickBot="1" x14ac:dyDescent="0.3">
      <c r="A3" s="37"/>
      <c r="B3" s="2" t="s">
        <v>127</v>
      </c>
      <c r="C3" s="42"/>
      <c r="D3" s="20">
        <v>2023</v>
      </c>
      <c r="E3" s="16">
        <f>-F97</f>
        <v>-32846240.609999999</v>
      </c>
      <c r="F3" s="17">
        <f>+E2+E3</f>
        <v>5369535.8599999994</v>
      </c>
    </row>
    <row r="4" spans="1:6" ht="16.5" thickBot="1" x14ac:dyDescent="0.3">
      <c r="A4" s="38"/>
      <c r="B4" s="2" t="s">
        <v>2</v>
      </c>
      <c r="C4" s="14">
        <f>+E2+C99+C106+C120</f>
        <v>311721697.44000006</v>
      </c>
      <c r="D4" s="14">
        <f>+D5+D27+D34+D71+D82+D99+D106+D120</f>
        <v>326579822.91299999</v>
      </c>
    </row>
    <row r="5" spans="1:6" ht="15.75" thickBot="1" x14ac:dyDescent="0.3">
      <c r="A5" s="3">
        <v>1</v>
      </c>
      <c r="B5" s="4" t="s">
        <v>3</v>
      </c>
      <c r="C5" s="13">
        <v>20292209.149999999</v>
      </c>
      <c r="D5" s="21">
        <f>+D6+D10+D13+D17</f>
        <v>21506819.607499998</v>
      </c>
    </row>
    <row r="6" spans="1:6" ht="15.75" thickBot="1" x14ac:dyDescent="0.3">
      <c r="A6" s="3">
        <v>1100</v>
      </c>
      <c r="B6" s="4" t="s">
        <v>4</v>
      </c>
      <c r="C6" s="5">
        <v>358053.69</v>
      </c>
      <c r="D6" s="22">
        <f>SUM(D7:D9)</f>
        <v>375956.37450000003</v>
      </c>
    </row>
    <row r="7" spans="1:6" ht="15.75" thickBot="1" x14ac:dyDescent="0.3">
      <c r="A7" s="3">
        <v>1101</v>
      </c>
      <c r="B7" s="4" t="s">
        <v>5</v>
      </c>
      <c r="C7" s="6">
        <v>0</v>
      </c>
      <c r="D7" s="23"/>
    </row>
    <row r="8" spans="1:6" ht="30.75" thickBot="1" x14ac:dyDescent="0.3">
      <c r="A8" s="3">
        <v>1102</v>
      </c>
      <c r="B8" s="4" t="s">
        <v>6</v>
      </c>
      <c r="C8" s="6">
        <v>358053.69</v>
      </c>
      <c r="D8" s="23">
        <f>+C8*1.05</f>
        <v>375956.37450000003</v>
      </c>
      <c r="E8" s="7">
        <v>306654</v>
      </c>
    </row>
    <row r="9" spans="1:6" ht="30.75" thickBot="1" x14ac:dyDescent="0.3">
      <c r="A9" s="3">
        <v>1103</v>
      </c>
      <c r="B9" s="4" t="s">
        <v>7</v>
      </c>
      <c r="C9" s="6">
        <v>0</v>
      </c>
      <c r="D9" s="23"/>
    </row>
    <row r="10" spans="1:6" ht="15.75" thickBot="1" x14ac:dyDescent="0.3">
      <c r="A10" s="3">
        <v>1200</v>
      </c>
      <c r="B10" s="4" t="s">
        <v>8</v>
      </c>
      <c r="C10" s="5">
        <v>19126030.66</v>
      </c>
      <c r="D10" s="22">
        <f>SUM(D11:D12)</f>
        <v>20082332.193</v>
      </c>
    </row>
    <row r="11" spans="1:6" ht="15.75" thickBot="1" x14ac:dyDescent="0.3">
      <c r="A11" s="3">
        <v>1201</v>
      </c>
      <c r="B11" s="4" t="s">
        <v>9</v>
      </c>
      <c r="C11" s="6">
        <v>18851152</v>
      </c>
      <c r="D11" s="23">
        <f>+C11*1.05</f>
        <v>19793709.600000001</v>
      </c>
      <c r="E11" s="7">
        <f>17388499.96+1149199.54</f>
        <v>18537699.5</v>
      </c>
    </row>
    <row r="12" spans="1:6" ht="30.75" thickBot="1" x14ac:dyDescent="0.3">
      <c r="A12" s="3">
        <v>1202</v>
      </c>
      <c r="B12" s="4" t="s">
        <v>10</v>
      </c>
      <c r="C12" s="6">
        <v>274878.65999999997</v>
      </c>
      <c r="D12" s="23">
        <f t="shared" ref="D12" si="0">+C12*1.05</f>
        <v>288622.59299999999</v>
      </c>
      <c r="E12" s="7">
        <v>195883.74</v>
      </c>
    </row>
    <row r="13" spans="1:6" ht="30.75" thickBot="1" x14ac:dyDescent="0.3">
      <c r="A13" s="3">
        <v>1300</v>
      </c>
      <c r="B13" s="4" t="s">
        <v>11</v>
      </c>
      <c r="C13" s="5">
        <v>808124.8</v>
      </c>
      <c r="D13" s="22">
        <f>SUM(D14:D16)</f>
        <v>848531.04</v>
      </c>
    </row>
    <row r="14" spans="1:6" ht="30.75" thickBot="1" x14ac:dyDescent="0.3">
      <c r="A14" s="3">
        <v>1301</v>
      </c>
      <c r="B14" s="4" t="s">
        <v>12</v>
      </c>
      <c r="C14" s="6">
        <v>0</v>
      </c>
      <c r="D14" s="23">
        <f t="shared" ref="D14:D16" si="1">+C14*1.05</f>
        <v>0</v>
      </c>
    </row>
    <row r="15" spans="1:6" ht="30.75" thickBot="1" x14ac:dyDescent="0.3">
      <c r="A15" s="3">
        <v>1302</v>
      </c>
      <c r="B15" s="4" t="s">
        <v>13</v>
      </c>
      <c r="C15" s="6">
        <v>806959.16</v>
      </c>
      <c r="D15" s="23">
        <f>+C15*1.05</f>
        <v>847307.11800000002</v>
      </c>
      <c r="E15" s="7">
        <v>834171</v>
      </c>
    </row>
    <row r="16" spans="1:6" ht="15.75" thickBot="1" x14ac:dyDescent="0.3">
      <c r="A16" s="3">
        <v>1303</v>
      </c>
      <c r="B16" s="4" t="s">
        <v>14</v>
      </c>
      <c r="C16" s="6">
        <v>1165.6400000000001</v>
      </c>
      <c r="D16" s="23">
        <f t="shared" si="1"/>
        <v>1223.9220000000003</v>
      </c>
      <c r="E16" s="7">
        <v>250331.98</v>
      </c>
    </row>
    <row r="17" spans="1:6" ht="15.75" thickBot="1" x14ac:dyDescent="0.3">
      <c r="A17" s="3">
        <v>1400</v>
      </c>
      <c r="B17" s="4" t="s">
        <v>15</v>
      </c>
      <c r="C17" s="5">
        <v>0</v>
      </c>
      <c r="D17" s="22">
        <f>SUM(D18:D26)</f>
        <v>200000</v>
      </c>
    </row>
    <row r="18" spans="1:6" ht="15.75" thickBot="1" x14ac:dyDescent="0.3">
      <c r="A18" s="3">
        <v>1500</v>
      </c>
      <c r="B18" s="4" t="s">
        <v>16</v>
      </c>
      <c r="C18" s="5">
        <v>0</v>
      </c>
      <c r="D18" s="23"/>
    </row>
    <row r="19" spans="1:6" ht="15.75" thickBot="1" x14ac:dyDescent="0.3">
      <c r="A19" s="3">
        <v>1600</v>
      </c>
      <c r="B19" s="4" t="s">
        <v>17</v>
      </c>
      <c r="C19" s="5">
        <v>0</v>
      </c>
      <c r="D19" s="23"/>
    </row>
    <row r="20" spans="1:6" ht="15.75" thickBot="1" x14ac:dyDescent="0.3">
      <c r="A20" s="3">
        <v>1700</v>
      </c>
      <c r="B20" s="4" t="s">
        <v>18</v>
      </c>
      <c r="C20" s="5">
        <v>0</v>
      </c>
      <c r="D20" s="23"/>
    </row>
    <row r="21" spans="1:6" ht="15.75" thickBot="1" x14ac:dyDescent="0.3">
      <c r="A21" s="3">
        <v>1701</v>
      </c>
      <c r="B21" s="4" t="s">
        <v>19</v>
      </c>
      <c r="C21" s="5">
        <v>0</v>
      </c>
      <c r="D21" s="23">
        <v>200000</v>
      </c>
      <c r="E21" s="7">
        <v>137116.01</v>
      </c>
      <c r="F21" s="12">
        <f>SUM(E8:E21)</f>
        <v>20261856.23</v>
      </c>
    </row>
    <row r="22" spans="1:6" ht="15.75" thickBot="1" x14ac:dyDescent="0.3">
      <c r="A22" s="3">
        <v>1702</v>
      </c>
      <c r="B22" s="4" t="s">
        <v>20</v>
      </c>
      <c r="C22" s="5">
        <v>0</v>
      </c>
      <c r="D22" s="23"/>
    </row>
    <row r="23" spans="1:6" ht="15.75" thickBot="1" x14ac:dyDescent="0.3">
      <c r="A23" s="3">
        <v>1703</v>
      </c>
      <c r="B23" s="4" t="s">
        <v>21</v>
      </c>
      <c r="C23" s="5">
        <v>0</v>
      </c>
      <c r="D23" s="23"/>
    </row>
    <row r="24" spans="1:6" ht="15.75" thickBot="1" x14ac:dyDescent="0.3">
      <c r="A24" s="3">
        <v>1800</v>
      </c>
      <c r="B24" s="4" t="s">
        <v>22</v>
      </c>
      <c r="C24" s="5">
        <v>0</v>
      </c>
      <c r="D24" s="23"/>
    </row>
    <row r="25" spans="1:6" ht="60.75" thickBot="1" x14ac:dyDescent="0.3">
      <c r="A25" s="3">
        <v>1900</v>
      </c>
      <c r="B25" s="4" t="s">
        <v>23</v>
      </c>
      <c r="C25" s="5">
        <v>0</v>
      </c>
      <c r="D25" s="23"/>
    </row>
    <row r="26" spans="1:6" ht="15.75" thickBot="1" x14ac:dyDescent="0.3">
      <c r="A26" s="3">
        <v>2</v>
      </c>
      <c r="B26" s="4" t="s">
        <v>24</v>
      </c>
      <c r="C26" s="5">
        <v>0</v>
      </c>
      <c r="D26" s="23"/>
    </row>
    <row r="27" spans="1:6" ht="15.75" thickBot="1" x14ac:dyDescent="0.3">
      <c r="A27" s="3">
        <v>3</v>
      </c>
      <c r="B27" s="4" t="s">
        <v>25</v>
      </c>
      <c r="C27" s="13">
        <v>3916212.3</v>
      </c>
      <c r="D27" s="21">
        <f>+D28</f>
        <v>1112022.915</v>
      </c>
    </row>
    <row r="28" spans="1:6" ht="15.75" thickBot="1" x14ac:dyDescent="0.3">
      <c r="A28" s="3">
        <v>3100</v>
      </c>
      <c r="B28" s="4" t="s">
        <v>26</v>
      </c>
      <c r="C28" s="6">
        <v>3916212.3</v>
      </c>
      <c r="D28" s="21">
        <f>SUM(D29:D33)</f>
        <v>1112022.915</v>
      </c>
    </row>
    <row r="29" spans="1:6" ht="15.75" thickBot="1" x14ac:dyDescent="0.3">
      <c r="A29" s="3">
        <v>3101</v>
      </c>
      <c r="B29" s="4" t="s">
        <v>27</v>
      </c>
      <c r="C29" s="6">
        <v>0</v>
      </c>
      <c r="D29" s="23">
        <f t="shared" ref="D29:D33" si="2">+C29*1.05</f>
        <v>0</v>
      </c>
    </row>
    <row r="30" spans="1:6" ht="15.75" thickBot="1" x14ac:dyDescent="0.3">
      <c r="A30" s="3">
        <v>3102</v>
      </c>
      <c r="B30" s="4" t="s">
        <v>28</v>
      </c>
      <c r="C30" s="6">
        <v>0</v>
      </c>
      <c r="D30" s="23">
        <f t="shared" si="2"/>
        <v>0</v>
      </c>
    </row>
    <row r="31" spans="1:6" ht="15.75" thickBot="1" x14ac:dyDescent="0.3">
      <c r="A31" s="3">
        <v>3103</v>
      </c>
      <c r="B31" s="4" t="s">
        <v>29</v>
      </c>
      <c r="C31" s="6">
        <v>3916212.3</v>
      </c>
      <c r="D31" s="26">
        <f>+C31*1.05-3000000</f>
        <v>1112022.915</v>
      </c>
      <c r="E31" s="7">
        <v>754390</v>
      </c>
      <c r="F31" s="12">
        <f>SUM(E31)</f>
        <v>754390</v>
      </c>
    </row>
    <row r="32" spans="1:6" ht="60.75" thickBot="1" x14ac:dyDescent="0.3">
      <c r="A32" s="3">
        <v>3900</v>
      </c>
      <c r="B32" s="4" t="s">
        <v>30</v>
      </c>
      <c r="C32" s="6">
        <v>0</v>
      </c>
      <c r="D32" s="23">
        <f t="shared" si="2"/>
        <v>0</v>
      </c>
    </row>
    <row r="33" spans="1:5" ht="45.75" thickBot="1" x14ac:dyDescent="0.3">
      <c r="A33" s="3">
        <v>3901</v>
      </c>
      <c r="B33" s="4" t="s">
        <v>31</v>
      </c>
      <c r="C33" s="6">
        <v>0</v>
      </c>
      <c r="D33" s="23">
        <f t="shared" si="2"/>
        <v>0</v>
      </c>
    </row>
    <row r="34" spans="1:5" ht="15.75" thickBot="1" x14ac:dyDescent="0.3">
      <c r="A34" s="3">
        <v>4</v>
      </c>
      <c r="B34" s="4" t="s">
        <v>32</v>
      </c>
      <c r="C34" s="13">
        <v>10182932.310000001</v>
      </c>
      <c r="D34" s="21">
        <f>+D35+D39</f>
        <v>8849706.5170000009</v>
      </c>
    </row>
    <row r="35" spans="1:5" ht="30.75" thickBot="1" x14ac:dyDescent="0.3">
      <c r="A35" s="3">
        <v>4100</v>
      </c>
      <c r="B35" s="4" t="s">
        <v>33</v>
      </c>
      <c r="C35" s="5">
        <v>615404.79</v>
      </c>
      <c r="D35" s="22">
        <f>SUM(D37:D38)</f>
        <v>0</v>
      </c>
    </row>
    <row r="36" spans="1:5" ht="30.75" thickBot="1" x14ac:dyDescent="0.3">
      <c r="A36" s="3">
        <v>4101</v>
      </c>
      <c r="B36" s="4" t="s">
        <v>34</v>
      </c>
      <c r="C36" s="6">
        <v>0</v>
      </c>
      <c r="D36" s="23">
        <f t="shared" ref="D36:D81" si="3">+C36*1.05</f>
        <v>0</v>
      </c>
    </row>
    <row r="37" spans="1:5" ht="30.75" thickBot="1" x14ac:dyDescent="0.3">
      <c r="A37" s="3">
        <v>4102</v>
      </c>
      <c r="B37" s="4" t="s">
        <v>35</v>
      </c>
      <c r="C37" s="6">
        <v>615404.79</v>
      </c>
      <c r="D37" s="23">
        <v>0</v>
      </c>
    </row>
    <row r="38" spans="1:5" ht="15.75" thickBot="1" x14ac:dyDescent="0.3">
      <c r="A38" s="3">
        <v>4103</v>
      </c>
      <c r="B38" s="4" t="s">
        <v>36</v>
      </c>
      <c r="C38" s="6">
        <v>0</v>
      </c>
      <c r="D38" s="23">
        <f t="shared" si="3"/>
        <v>0</v>
      </c>
    </row>
    <row r="39" spans="1:5" ht="15.75" thickBot="1" x14ac:dyDescent="0.3">
      <c r="A39" s="3">
        <v>4300</v>
      </c>
      <c r="B39" s="4" t="s">
        <v>37</v>
      </c>
      <c r="C39" s="5">
        <v>9567527.5199999996</v>
      </c>
      <c r="D39" s="22">
        <f>SUM(D40:D63)</f>
        <v>8849706.5170000009</v>
      </c>
    </row>
    <row r="40" spans="1:5" ht="15.75" thickBot="1" x14ac:dyDescent="0.3">
      <c r="A40" s="3">
        <v>4301</v>
      </c>
      <c r="B40" s="4" t="s">
        <v>38</v>
      </c>
      <c r="C40" s="6">
        <v>134270.13</v>
      </c>
      <c r="D40" s="23">
        <f>+C40*1.05</f>
        <v>140983.63650000002</v>
      </c>
      <c r="E40" s="7">
        <v>271347.89</v>
      </c>
    </row>
    <row r="41" spans="1:5" ht="15.75" thickBot="1" x14ac:dyDescent="0.3">
      <c r="A41" s="3">
        <v>4302</v>
      </c>
      <c r="B41" s="4" t="s">
        <v>39</v>
      </c>
      <c r="C41" s="6">
        <v>559458.9</v>
      </c>
      <c r="D41" s="23">
        <f t="shared" si="3"/>
        <v>587431.84500000009</v>
      </c>
      <c r="E41" s="7">
        <v>439330</v>
      </c>
    </row>
    <row r="42" spans="1:5" ht="15.75" thickBot="1" x14ac:dyDescent="0.3">
      <c r="A42" s="3">
        <v>4303</v>
      </c>
      <c r="B42" s="4" t="s">
        <v>40</v>
      </c>
      <c r="C42" s="6">
        <v>615996.81000000006</v>
      </c>
      <c r="D42" s="23">
        <f t="shared" si="3"/>
        <v>646796.65050000011</v>
      </c>
      <c r="E42" s="7">
        <v>448325.36</v>
      </c>
    </row>
    <row r="43" spans="1:5" ht="15.75" thickBot="1" x14ac:dyDescent="0.3">
      <c r="A43" s="3">
        <v>4304</v>
      </c>
      <c r="B43" s="4" t="s">
        <v>41</v>
      </c>
      <c r="C43" s="6">
        <v>0</v>
      </c>
      <c r="D43" s="23">
        <f t="shared" si="3"/>
        <v>0</v>
      </c>
    </row>
    <row r="44" spans="1:5" ht="15.75" thickBot="1" x14ac:dyDescent="0.3">
      <c r="A44" s="3">
        <v>4305</v>
      </c>
      <c r="B44" s="4" t="s">
        <v>42</v>
      </c>
      <c r="C44" s="6">
        <v>391621.23</v>
      </c>
      <c r="D44" s="23">
        <f t="shared" si="3"/>
        <v>411202.29149999999</v>
      </c>
      <c r="E44" s="7">
        <v>182527</v>
      </c>
    </row>
    <row r="45" spans="1:5" ht="15.75" thickBot="1" x14ac:dyDescent="0.3">
      <c r="A45" s="3">
        <v>4306</v>
      </c>
      <c r="B45" s="4" t="s">
        <v>43</v>
      </c>
      <c r="C45" s="6">
        <v>4587562.9800000004</v>
      </c>
      <c r="D45" s="23">
        <f>+C45*1.05-1000000</f>
        <v>3816941.1290000007</v>
      </c>
      <c r="E45" s="7">
        <v>2890164</v>
      </c>
    </row>
    <row r="46" spans="1:5" ht="15.75" thickBot="1" x14ac:dyDescent="0.3">
      <c r="A46" s="3">
        <v>4307</v>
      </c>
      <c r="B46" s="4" t="s">
        <v>44</v>
      </c>
      <c r="C46" s="6">
        <v>447567.12</v>
      </c>
      <c r="D46" s="23">
        <f t="shared" si="3"/>
        <v>469945.47600000002</v>
      </c>
      <c r="E46" s="7">
        <v>170887</v>
      </c>
    </row>
    <row r="47" spans="1:5" ht="15.75" thickBot="1" x14ac:dyDescent="0.3">
      <c r="A47" s="3">
        <v>4308</v>
      </c>
      <c r="B47" s="4" t="s">
        <v>45</v>
      </c>
      <c r="C47" s="6">
        <v>3356.75</v>
      </c>
      <c r="D47" s="23">
        <f t="shared" si="3"/>
        <v>3524.5875000000001</v>
      </c>
    </row>
    <row r="48" spans="1:5" ht="15.75" thickBot="1" x14ac:dyDescent="0.3">
      <c r="A48" s="3">
        <v>4309</v>
      </c>
      <c r="B48" s="4" t="s">
        <v>46</v>
      </c>
      <c r="C48" s="6">
        <v>134270.13</v>
      </c>
      <c r="D48" s="23">
        <f t="shared" si="3"/>
        <v>140983.63650000002</v>
      </c>
      <c r="E48" s="7">
        <v>84343.6</v>
      </c>
    </row>
    <row r="49" spans="1:6" ht="30.75" thickBot="1" x14ac:dyDescent="0.3">
      <c r="A49" s="3">
        <v>4310</v>
      </c>
      <c r="B49" s="4" t="s">
        <v>47</v>
      </c>
      <c r="C49" s="6">
        <v>839188.35</v>
      </c>
      <c r="D49" s="23">
        <f t="shared" si="3"/>
        <v>881147.76749999996</v>
      </c>
      <c r="E49" s="7">
        <v>958241</v>
      </c>
    </row>
    <row r="50" spans="1:6" ht="30.75" thickBot="1" x14ac:dyDescent="0.3">
      <c r="A50" s="3">
        <v>4311</v>
      </c>
      <c r="B50" s="4" t="s">
        <v>48</v>
      </c>
      <c r="C50" s="6">
        <v>295394.65999999997</v>
      </c>
      <c r="D50" s="23">
        <f t="shared" si="3"/>
        <v>310164.39299999998</v>
      </c>
      <c r="E50" s="7">
        <v>223798.64</v>
      </c>
    </row>
    <row r="51" spans="1:6" ht="30.75" thickBot="1" x14ac:dyDescent="0.3">
      <c r="A51" s="3">
        <v>4312</v>
      </c>
      <c r="B51" s="4" t="s">
        <v>49</v>
      </c>
      <c r="C51" s="6">
        <v>0</v>
      </c>
      <c r="D51" s="23">
        <f t="shared" si="3"/>
        <v>0</v>
      </c>
    </row>
    <row r="52" spans="1:6" ht="30.75" thickBot="1" x14ac:dyDescent="0.3">
      <c r="A52" s="3">
        <v>4313</v>
      </c>
      <c r="B52" s="4" t="s">
        <v>50</v>
      </c>
      <c r="C52" s="6">
        <v>974577.4</v>
      </c>
      <c r="D52" s="23">
        <f>+C52*1.05-900000</f>
        <v>123306.27000000002</v>
      </c>
      <c r="E52" s="7">
        <v>82365.13</v>
      </c>
    </row>
    <row r="53" spans="1:6" ht="30.75" thickBot="1" x14ac:dyDescent="0.3">
      <c r="A53" s="3">
        <v>4314</v>
      </c>
      <c r="B53" s="4" t="s">
        <v>51</v>
      </c>
      <c r="C53" s="6">
        <v>0</v>
      </c>
      <c r="D53" s="23">
        <f t="shared" si="3"/>
        <v>0</v>
      </c>
    </row>
    <row r="54" spans="1:6" ht="15.75" thickBot="1" x14ac:dyDescent="0.3">
      <c r="A54" s="3">
        <v>4315</v>
      </c>
      <c r="B54" s="4" t="s">
        <v>52</v>
      </c>
      <c r="C54" s="6" t="s">
        <v>125</v>
      </c>
      <c r="D54" s="23">
        <v>4000</v>
      </c>
      <c r="E54" s="7">
        <v>3819.66</v>
      </c>
    </row>
    <row r="55" spans="1:6" ht="45.75" thickBot="1" x14ac:dyDescent="0.3">
      <c r="A55" s="3">
        <v>4316</v>
      </c>
      <c r="B55" s="4" t="s">
        <v>53</v>
      </c>
      <c r="C55" s="6">
        <v>203643.03</v>
      </c>
      <c r="D55" s="23">
        <f>+C55*1.05+400000</f>
        <v>613825.18149999995</v>
      </c>
      <c r="E55" s="10">
        <f>436364+192138.65</f>
        <v>628502.65</v>
      </c>
    </row>
    <row r="56" spans="1:6" ht="30.75" thickBot="1" x14ac:dyDescent="0.3">
      <c r="A56" s="3">
        <v>4317</v>
      </c>
      <c r="B56" s="4" t="s">
        <v>54</v>
      </c>
      <c r="C56" s="6">
        <v>0</v>
      </c>
      <c r="D56" s="23">
        <v>400000</v>
      </c>
      <c r="E56" s="7">
        <v>486991.2</v>
      </c>
    </row>
    <row r="57" spans="1:6" ht="15.75" thickBot="1" x14ac:dyDescent="0.3">
      <c r="A57" s="3"/>
      <c r="B57" s="11" t="s">
        <v>126</v>
      </c>
      <c r="C57" s="6"/>
      <c r="D57" s="23">
        <f t="shared" si="3"/>
        <v>0</v>
      </c>
    </row>
    <row r="58" spans="1:6" ht="15.75" thickBot="1" x14ac:dyDescent="0.3">
      <c r="A58" s="3">
        <v>4318</v>
      </c>
      <c r="B58" s="4" t="s">
        <v>55</v>
      </c>
      <c r="C58" s="6">
        <v>0</v>
      </c>
      <c r="D58" s="23">
        <f t="shared" si="3"/>
        <v>0</v>
      </c>
    </row>
    <row r="59" spans="1:6" ht="30.75" thickBot="1" x14ac:dyDescent="0.3">
      <c r="A59" s="3">
        <v>4319</v>
      </c>
      <c r="B59" s="4" t="s">
        <v>56</v>
      </c>
      <c r="C59" s="6">
        <v>0</v>
      </c>
      <c r="D59" s="23">
        <f t="shared" si="3"/>
        <v>0</v>
      </c>
    </row>
    <row r="60" spans="1:6" ht="15.75" thickBot="1" x14ac:dyDescent="0.3">
      <c r="A60" s="3">
        <v>4320</v>
      </c>
      <c r="B60" s="4" t="s">
        <v>57</v>
      </c>
      <c r="C60" s="6">
        <v>380432.05</v>
      </c>
      <c r="D60" s="23">
        <f>+C60*1.05-100000</f>
        <v>299453.65250000003</v>
      </c>
      <c r="E60" s="7">
        <v>275882</v>
      </c>
      <c r="F60" s="12">
        <f>SUM(E40:E60)</f>
        <v>7146525.1299999999</v>
      </c>
    </row>
    <row r="61" spans="1:6" ht="15.75" thickBot="1" x14ac:dyDescent="0.3">
      <c r="A61" s="3">
        <v>4321</v>
      </c>
      <c r="B61" s="4" t="s">
        <v>58</v>
      </c>
      <c r="C61" s="6">
        <v>0</v>
      </c>
      <c r="D61" s="23">
        <f t="shared" si="3"/>
        <v>0</v>
      </c>
    </row>
    <row r="62" spans="1:6" ht="15.75" thickBot="1" x14ac:dyDescent="0.3">
      <c r="A62" s="3">
        <v>4322</v>
      </c>
      <c r="B62" s="4" t="s">
        <v>59</v>
      </c>
      <c r="C62" s="6">
        <v>0</v>
      </c>
      <c r="D62" s="23">
        <f t="shared" si="3"/>
        <v>0</v>
      </c>
    </row>
    <row r="63" spans="1:6" ht="30.75" thickBot="1" x14ac:dyDescent="0.3">
      <c r="A63" s="3">
        <v>4323</v>
      </c>
      <c r="B63" s="4" t="s">
        <v>60</v>
      </c>
      <c r="C63" s="6">
        <v>0</v>
      </c>
      <c r="D63" s="23">
        <f t="shared" si="3"/>
        <v>0</v>
      </c>
    </row>
    <row r="64" spans="1:6" ht="15.75" thickBot="1" x14ac:dyDescent="0.3">
      <c r="A64" s="3">
        <v>4400</v>
      </c>
      <c r="B64" s="4" t="s">
        <v>61</v>
      </c>
      <c r="C64" s="5">
        <v>0</v>
      </c>
      <c r="D64" s="22">
        <f>SUM(D65:D70)</f>
        <v>0</v>
      </c>
    </row>
    <row r="65" spans="1:5" ht="15.75" thickBot="1" x14ac:dyDescent="0.3">
      <c r="A65" s="3">
        <v>4500</v>
      </c>
      <c r="B65" s="4" t="s">
        <v>62</v>
      </c>
      <c r="C65" s="6">
        <v>0</v>
      </c>
      <c r="D65" s="23">
        <f t="shared" si="3"/>
        <v>0</v>
      </c>
    </row>
    <row r="66" spans="1:5" ht="15.75" thickBot="1" x14ac:dyDescent="0.3">
      <c r="A66" s="3">
        <v>4501</v>
      </c>
      <c r="B66" s="4" t="s">
        <v>19</v>
      </c>
      <c r="C66" s="6">
        <v>0</v>
      </c>
      <c r="D66" s="23">
        <f t="shared" si="3"/>
        <v>0</v>
      </c>
    </row>
    <row r="67" spans="1:5" ht="15.75" thickBot="1" x14ac:dyDescent="0.3">
      <c r="A67" s="3">
        <v>4502</v>
      </c>
      <c r="B67" s="4" t="s">
        <v>63</v>
      </c>
      <c r="C67" s="6">
        <v>0</v>
      </c>
      <c r="D67" s="23">
        <f t="shared" si="3"/>
        <v>0</v>
      </c>
    </row>
    <row r="68" spans="1:5" ht="60.75" thickBot="1" x14ac:dyDescent="0.3">
      <c r="A68" s="3">
        <v>4900</v>
      </c>
      <c r="B68" s="4" t="s">
        <v>64</v>
      </c>
      <c r="C68" s="6">
        <v>0</v>
      </c>
      <c r="D68" s="23">
        <f t="shared" si="3"/>
        <v>0</v>
      </c>
    </row>
    <row r="69" spans="1:5" ht="30.75" thickBot="1" x14ac:dyDescent="0.3">
      <c r="A69" s="3">
        <v>4901</v>
      </c>
      <c r="B69" s="4" t="s">
        <v>33</v>
      </c>
      <c r="C69" s="6">
        <v>0</v>
      </c>
      <c r="D69" s="23">
        <f t="shared" si="3"/>
        <v>0</v>
      </c>
    </row>
    <row r="70" spans="1:5" ht="15.75" thickBot="1" x14ac:dyDescent="0.3">
      <c r="A70" s="3">
        <v>4902</v>
      </c>
      <c r="B70" s="4" t="s">
        <v>65</v>
      </c>
      <c r="C70" s="6">
        <v>0</v>
      </c>
      <c r="D70" s="23">
        <f t="shared" si="3"/>
        <v>0</v>
      </c>
    </row>
    <row r="71" spans="1:5" ht="15.75" thickBot="1" x14ac:dyDescent="0.3">
      <c r="A71" s="3">
        <v>5</v>
      </c>
      <c r="B71" s="4" t="s">
        <v>66</v>
      </c>
      <c r="C71" s="13">
        <v>2190549.0699999998</v>
      </c>
      <c r="D71" s="21">
        <f>+D72</f>
        <v>2300076.5235000001</v>
      </c>
    </row>
    <row r="72" spans="1:5" ht="15.75" thickBot="1" x14ac:dyDescent="0.3">
      <c r="A72" s="3">
        <v>5100</v>
      </c>
      <c r="B72" s="4" t="s">
        <v>66</v>
      </c>
      <c r="C72" s="6">
        <v>2190549.0699999998</v>
      </c>
      <c r="D72" s="21">
        <f t="shared" si="3"/>
        <v>2300076.5235000001</v>
      </c>
    </row>
    <row r="73" spans="1:5" ht="15.75" thickBot="1" x14ac:dyDescent="0.3">
      <c r="A73" s="3">
        <v>5101</v>
      </c>
      <c r="B73" s="4" t="s">
        <v>67</v>
      </c>
      <c r="C73" s="6">
        <v>0</v>
      </c>
      <c r="D73" s="23">
        <f t="shared" si="3"/>
        <v>0</v>
      </c>
    </row>
    <row r="74" spans="1:5" ht="45.75" thickBot="1" x14ac:dyDescent="0.3">
      <c r="A74" s="3">
        <v>5102</v>
      </c>
      <c r="B74" s="4" t="s">
        <v>68</v>
      </c>
      <c r="C74" s="6">
        <v>1887777.13</v>
      </c>
      <c r="D74" s="23">
        <f t="shared" si="3"/>
        <v>1982165.9864999999</v>
      </c>
      <c r="E74" s="7">
        <f>1799624.27+375999.08</f>
        <v>2175623.35</v>
      </c>
    </row>
    <row r="75" spans="1:5" ht="15.75" thickBot="1" x14ac:dyDescent="0.3">
      <c r="A75" s="3">
        <v>5103</v>
      </c>
      <c r="B75" s="4" t="s">
        <v>69</v>
      </c>
      <c r="C75" s="6">
        <v>302771.94</v>
      </c>
      <c r="D75" s="23">
        <f t="shared" si="3"/>
        <v>317910.53700000001</v>
      </c>
      <c r="E75" s="7">
        <v>10100.24</v>
      </c>
    </row>
    <row r="76" spans="1:5" ht="30.75" thickBot="1" x14ac:dyDescent="0.3">
      <c r="A76" s="3">
        <v>5104</v>
      </c>
      <c r="B76" s="4" t="s">
        <v>70</v>
      </c>
      <c r="C76" s="6">
        <v>0</v>
      </c>
      <c r="D76" s="23">
        <f t="shared" si="3"/>
        <v>0</v>
      </c>
    </row>
    <row r="77" spans="1:5" ht="30.75" thickBot="1" x14ac:dyDescent="0.3">
      <c r="A77" s="3">
        <v>5105</v>
      </c>
      <c r="B77" s="4" t="s">
        <v>71</v>
      </c>
      <c r="C77" s="6">
        <v>0</v>
      </c>
      <c r="D77" s="23">
        <f t="shared" si="3"/>
        <v>0</v>
      </c>
    </row>
    <row r="78" spans="1:5" ht="15.75" thickBot="1" x14ac:dyDescent="0.3">
      <c r="A78" s="3">
        <v>5106</v>
      </c>
      <c r="B78" s="4" t="s">
        <v>72</v>
      </c>
      <c r="C78" s="6">
        <v>0</v>
      </c>
      <c r="D78" s="23">
        <f t="shared" si="3"/>
        <v>0</v>
      </c>
    </row>
    <row r="79" spans="1:5" ht="15.75" thickBot="1" x14ac:dyDescent="0.3">
      <c r="A79" s="3">
        <v>5107</v>
      </c>
      <c r="B79" s="4" t="s">
        <v>73</v>
      </c>
      <c r="C79" s="6">
        <v>0</v>
      </c>
      <c r="D79" s="23">
        <f t="shared" si="3"/>
        <v>0</v>
      </c>
      <c r="E79" s="7">
        <v>308400</v>
      </c>
    </row>
    <row r="80" spans="1:5" ht="15.75" thickBot="1" x14ac:dyDescent="0.3">
      <c r="A80" s="3">
        <v>5109</v>
      </c>
      <c r="B80" s="4" t="s">
        <v>74</v>
      </c>
      <c r="C80" s="6">
        <v>0</v>
      </c>
      <c r="D80" s="23">
        <f t="shared" si="3"/>
        <v>0</v>
      </c>
    </row>
    <row r="81" spans="1:6" ht="60.75" thickBot="1" x14ac:dyDescent="0.3">
      <c r="A81" s="3">
        <v>5900</v>
      </c>
      <c r="B81" s="4" t="s">
        <v>75</v>
      </c>
      <c r="C81" s="6">
        <v>0</v>
      </c>
      <c r="D81" s="23">
        <f t="shared" si="3"/>
        <v>0</v>
      </c>
      <c r="E81" s="7">
        <v>358095</v>
      </c>
      <c r="F81" s="12">
        <f>SUM(E74:E81)</f>
        <v>2852218.5900000003</v>
      </c>
    </row>
    <row r="82" spans="1:6" ht="15.75" thickBot="1" x14ac:dyDescent="0.3">
      <c r="A82" s="3">
        <v>6</v>
      </c>
      <c r="B82" s="4" t="s">
        <v>76</v>
      </c>
      <c r="C82" s="13">
        <v>1633873.64</v>
      </c>
      <c r="D82" s="21">
        <f>+D83+D93</f>
        <v>2100000</v>
      </c>
    </row>
    <row r="83" spans="1:6" ht="15.75" thickBot="1" x14ac:dyDescent="0.3">
      <c r="A83" s="3">
        <v>6100</v>
      </c>
      <c r="B83" s="4" t="s">
        <v>76</v>
      </c>
      <c r="C83" s="5">
        <v>783081</v>
      </c>
      <c r="D83" s="22">
        <f>SUM(D84:D91)</f>
        <v>1500000</v>
      </c>
    </row>
    <row r="84" spans="1:6" ht="30.75" thickBot="1" x14ac:dyDescent="0.3">
      <c r="A84" s="3">
        <v>6101</v>
      </c>
      <c r="B84" s="4" t="s">
        <v>77</v>
      </c>
      <c r="C84" s="6">
        <v>0</v>
      </c>
      <c r="D84" s="23">
        <f t="shared" ref="D84:D91" si="4">+C84*1.05</f>
        <v>0</v>
      </c>
    </row>
    <row r="85" spans="1:6" ht="30.75" thickBot="1" x14ac:dyDescent="0.3">
      <c r="A85" s="3">
        <v>6102</v>
      </c>
      <c r="B85" s="4" t="s">
        <v>78</v>
      </c>
      <c r="C85" s="6">
        <v>0</v>
      </c>
      <c r="D85" s="23">
        <f t="shared" si="4"/>
        <v>0</v>
      </c>
    </row>
    <row r="86" spans="1:6" ht="15.75" thickBot="1" x14ac:dyDescent="0.3">
      <c r="A86" s="3">
        <v>6103</v>
      </c>
      <c r="B86" s="4" t="s">
        <v>79</v>
      </c>
      <c r="C86" s="6">
        <v>223783.56</v>
      </c>
      <c r="D86" s="23">
        <v>0</v>
      </c>
    </row>
    <row r="87" spans="1:6" ht="15.75" thickBot="1" x14ac:dyDescent="0.3">
      <c r="A87" s="3">
        <v>6104</v>
      </c>
      <c r="B87" s="4" t="s">
        <v>80</v>
      </c>
      <c r="C87" s="6">
        <v>0</v>
      </c>
      <c r="D87" s="23">
        <f t="shared" si="4"/>
        <v>0</v>
      </c>
    </row>
    <row r="88" spans="1:6" ht="15.75" thickBot="1" x14ac:dyDescent="0.3">
      <c r="A88" s="3">
        <v>6105</v>
      </c>
      <c r="B88" s="4" t="s">
        <v>81</v>
      </c>
      <c r="C88" s="6">
        <v>0</v>
      </c>
      <c r="D88" s="23">
        <f t="shared" si="4"/>
        <v>0</v>
      </c>
    </row>
    <row r="89" spans="1:6" ht="15.75" thickBot="1" x14ac:dyDescent="0.3">
      <c r="A89" s="3">
        <v>6106</v>
      </c>
      <c r="B89" s="4" t="s">
        <v>20</v>
      </c>
      <c r="C89" s="6">
        <v>0</v>
      </c>
      <c r="D89" s="23">
        <v>1500000</v>
      </c>
      <c r="E89" s="7">
        <v>1434387.6</v>
      </c>
    </row>
    <row r="90" spans="1:6" ht="15.75" thickBot="1" x14ac:dyDescent="0.3">
      <c r="A90" s="3">
        <v>6107</v>
      </c>
      <c r="B90" s="4" t="s">
        <v>82</v>
      </c>
      <c r="C90" s="6">
        <v>559297.43999999994</v>
      </c>
      <c r="D90" s="23">
        <v>0</v>
      </c>
    </row>
    <row r="91" spans="1:6" ht="15.75" thickBot="1" x14ac:dyDescent="0.3">
      <c r="A91" s="3">
        <v>6108</v>
      </c>
      <c r="B91" s="4" t="s">
        <v>83</v>
      </c>
      <c r="C91" s="6">
        <v>0</v>
      </c>
      <c r="D91" s="23">
        <f t="shared" si="4"/>
        <v>0</v>
      </c>
    </row>
    <row r="92" spans="1:6" ht="15.75" thickBot="1" x14ac:dyDescent="0.3">
      <c r="A92" s="3">
        <v>6200</v>
      </c>
      <c r="B92" s="4" t="s">
        <v>84</v>
      </c>
      <c r="C92" s="5">
        <v>0</v>
      </c>
      <c r="D92" s="22">
        <v>0</v>
      </c>
    </row>
    <row r="93" spans="1:6" ht="15.75" thickBot="1" x14ac:dyDescent="0.3">
      <c r="A93" s="3">
        <v>6300</v>
      </c>
      <c r="B93" s="4" t="s">
        <v>85</v>
      </c>
      <c r="C93" s="5">
        <v>850792.64</v>
      </c>
      <c r="D93" s="22">
        <f>SUM(D94:D96)</f>
        <v>600000</v>
      </c>
    </row>
    <row r="94" spans="1:6" ht="15.75" thickBot="1" x14ac:dyDescent="0.3">
      <c r="A94" s="3">
        <v>6301</v>
      </c>
      <c r="B94" s="4" t="s">
        <v>19</v>
      </c>
      <c r="C94" s="6">
        <v>850792.64</v>
      </c>
      <c r="D94" s="23">
        <v>200000</v>
      </c>
    </row>
    <row r="95" spans="1:6" ht="15.75" thickBot="1" x14ac:dyDescent="0.3">
      <c r="A95" s="3">
        <v>6302</v>
      </c>
      <c r="B95" s="4" t="s">
        <v>21</v>
      </c>
      <c r="C95" s="6">
        <v>0</v>
      </c>
      <c r="D95" s="23">
        <f t="shared" ref="D95" si="5">+C95*1.05</f>
        <v>0</v>
      </c>
    </row>
    <row r="96" spans="1:6" ht="60.75" thickBot="1" x14ac:dyDescent="0.3">
      <c r="A96" s="3">
        <v>6900</v>
      </c>
      <c r="B96" s="4" t="s">
        <v>86</v>
      </c>
      <c r="C96" s="6">
        <v>0</v>
      </c>
      <c r="D96" s="23">
        <v>400000</v>
      </c>
      <c r="E96" s="7">
        <f>94606.1+302256.96</f>
        <v>396863.06000000006</v>
      </c>
      <c r="F96" s="12">
        <f>SUM(E88:E96)</f>
        <v>1831250.6600000001</v>
      </c>
    </row>
    <row r="97" spans="1:7" ht="30.75" thickBot="1" x14ac:dyDescent="0.3">
      <c r="A97" s="3">
        <v>7</v>
      </c>
      <c r="B97" s="4" t="s">
        <v>87</v>
      </c>
      <c r="C97" s="5">
        <v>0</v>
      </c>
      <c r="D97" s="22"/>
      <c r="F97" s="12">
        <f>+F96+F81+F60+F31+F21</f>
        <v>32846240.609999999</v>
      </c>
      <c r="G97" t="e">
        <f>+H82:I93</f>
        <v>#VALUE!</v>
      </c>
    </row>
    <row r="98" spans="1:7" ht="45.75" thickBot="1" x14ac:dyDescent="0.3">
      <c r="A98" s="3">
        <v>8</v>
      </c>
      <c r="B98" s="4" t="s">
        <v>88</v>
      </c>
      <c r="C98" s="5">
        <v>273505920.97000003</v>
      </c>
      <c r="D98" s="24">
        <f>+D99+D106+D120</f>
        <v>290711197.35000002</v>
      </c>
      <c r="E98" s="19">
        <f>+E99+E106+E120</f>
        <v>276867807</v>
      </c>
      <c r="F98" s="19">
        <f>+F99+F106+F120</f>
        <v>290711197.35000002</v>
      </c>
    </row>
    <row r="99" spans="1:7" ht="15.75" thickBot="1" x14ac:dyDescent="0.3">
      <c r="A99" s="3">
        <v>8100</v>
      </c>
      <c r="B99" s="4" t="s">
        <v>89</v>
      </c>
      <c r="C99" s="5">
        <v>132667084.54000001</v>
      </c>
      <c r="D99" s="24">
        <f>SUM(D100:D105)</f>
        <v>153062233.79999998</v>
      </c>
      <c r="E99" s="19">
        <f>SUM(E100:E105)</f>
        <v>145773556</v>
      </c>
      <c r="F99" s="19">
        <f>SUM(F100:F105)</f>
        <v>153062233.79999998</v>
      </c>
    </row>
    <row r="100" spans="1:7" ht="15.75" thickBot="1" x14ac:dyDescent="0.3">
      <c r="A100" s="3">
        <v>8101</v>
      </c>
      <c r="B100" s="4" t="s">
        <v>90</v>
      </c>
      <c r="C100" s="6">
        <v>83918835</v>
      </c>
      <c r="D100" s="12">
        <v>92850690.450000003</v>
      </c>
      <c r="E100" s="8">
        <v>88429229</v>
      </c>
      <c r="F100" s="12">
        <f>+E100*1.05</f>
        <v>92850690.450000003</v>
      </c>
    </row>
    <row r="101" spans="1:7" ht="15.75" thickBot="1" x14ac:dyDescent="0.3">
      <c r="A101" s="3">
        <v>8102</v>
      </c>
      <c r="B101" s="4" t="s">
        <v>91</v>
      </c>
      <c r="C101" s="6">
        <v>27972945</v>
      </c>
      <c r="D101" s="12">
        <v>33890315.550000004</v>
      </c>
      <c r="E101" s="9">
        <f>28465730+3810761</f>
        <v>32276491</v>
      </c>
      <c r="F101" s="12">
        <f t="shared" ref="F101:F126" si="6">+E101*1.05</f>
        <v>33890315.550000004</v>
      </c>
    </row>
    <row r="102" spans="1:7" ht="15.75" thickBot="1" x14ac:dyDescent="0.3">
      <c r="A102" s="3">
        <v>8103</v>
      </c>
      <c r="B102" s="4" t="s">
        <v>92</v>
      </c>
      <c r="C102" s="6">
        <v>5594589</v>
      </c>
      <c r="D102" s="12">
        <v>6826473.1500000004</v>
      </c>
      <c r="E102" s="7">
        <v>6501403</v>
      </c>
      <c r="F102" s="12">
        <f t="shared" si="6"/>
        <v>6826473.1500000004</v>
      </c>
    </row>
    <row r="103" spans="1:7" ht="30.75" thickBot="1" x14ac:dyDescent="0.3">
      <c r="A103" s="3">
        <v>8104</v>
      </c>
      <c r="B103" s="4" t="s">
        <v>93</v>
      </c>
      <c r="C103" s="6">
        <v>2629456.83</v>
      </c>
      <c r="D103" s="12">
        <v>3308401.95</v>
      </c>
      <c r="E103" s="7">
        <v>3150859</v>
      </c>
      <c r="F103" s="12">
        <f t="shared" si="6"/>
        <v>3308401.95</v>
      </c>
    </row>
    <row r="104" spans="1:7" ht="15.75" thickBot="1" x14ac:dyDescent="0.3">
      <c r="A104" s="3">
        <v>8105</v>
      </c>
      <c r="B104" s="4" t="s">
        <v>94</v>
      </c>
      <c r="C104" s="6">
        <v>3599916.31</v>
      </c>
      <c r="D104" s="12">
        <v>3753160.95</v>
      </c>
      <c r="E104" s="8">
        <v>3574439</v>
      </c>
      <c r="F104" s="12">
        <f t="shared" si="6"/>
        <v>3753160.95</v>
      </c>
    </row>
    <row r="105" spans="1:7" ht="15.75" thickBot="1" x14ac:dyDescent="0.3">
      <c r="A105" s="3">
        <v>8106</v>
      </c>
      <c r="B105" s="4" t="s">
        <v>95</v>
      </c>
      <c r="C105" s="6">
        <v>8951342.4000000004</v>
      </c>
      <c r="D105" s="12">
        <v>12433191.75</v>
      </c>
      <c r="E105" s="7">
        <v>11841135</v>
      </c>
      <c r="F105" s="12">
        <f t="shared" si="6"/>
        <v>12433191.75</v>
      </c>
    </row>
    <row r="106" spans="1:7" ht="15.75" thickBot="1" x14ac:dyDescent="0.3">
      <c r="A106" s="3">
        <v>8200</v>
      </c>
      <c r="B106" s="4" t="s">
        <v>96</v>
      </c>
      <c r="C106" s="5">
        <v>138024078.58000001</v>
      </c>
      <c r="D106" s="24">
        <f>SUM(D107:D108)</f>
        <v>135193024.05000001</v>
      </c>
      <c r="E106" s="19">
        <f>SUM(E107:E108)</f>
        <v>128755261</v>
      </c>
      <c r="F106" s="19">
        <f>SUM(F107:F108)</f>
        <v>135193024.05000001</v>
      </c>
    </row>
    <row r="107" spans="1:7" ht="30.75" thickBot="1" x14ac:dyDescent="0.3">
      <c r="A107" s="3">
        <v>8201</v>
      </c>
      <c r="B107" s="4" t="s">
        <v>97</v>
      </c>
      <c r="C107" s="6">
        <v>64668550.840000004</v>
      </c>
      <c r="D107" s="12">
        <v>61554858.75</v>
      </c>
      <c r="E107" s="18">
        <v>58623675</v>
      </c>
      <c r="F107" s="12">
        <f t="shared" si="6"/>
        <v>61554858.75</v>
      </c>
    </row>
    <row r="108" spans="1:7" ht="45.75" thickBot="1" x14ac:dyDescent="0.3">
      <c r="A108" s="3">
        <v>8202</v>
      </c>
      <c r="B108" s="4" t="s">
        <v>98</v>
      </c>
      <c r="C108" s="6">
        <v>73355527.739999995</v>
      </c>
      <c r="D108" s="12">
        <v>73638165.299999997</v>
      </c>
      <c r="E108" s="18">
        <v>70131586</v>
      </c>
      <c r="F108" s="12">
        <f t="shared" si="6"/>
        <v>73638165.299999997</v>
      </c>
    </row>
    <row r="109" spans="1:7" ht="15.75" thickBot="1" x14ac:dyDescent="0.3">
      <c r="A109" s="3">
        <v>8300</v>
      </c>
      <c r="B109" s="4" t="s">
        <v>99</v>
      </c>
      <c r="C109" s="5">
        <v>0</v>
      </c>
      <c r="D109" s="22">
        <f>SUM(D110:D119)</f>
        <v>0</v>
      </c>
      <c r="F109" s="12"/>
    </row>
    <row r="110" spans="1:7" ht="15.75" thickBot="1" x14ac:dyDescent="0.3">
      <c r="A110" s="3">
        <v>8301</v>
      </c>
      <c r="B110" s="4" t="s">
        <v>100</v>
      </c>
      <c r="C110" s="6">
        <v>0</v>
      </c>
      <c r="D110" s="23"/>
      <c r="F110" s="12"/>
    </row>
    <row r="111" spans="1:7" ht="15.75" thickBot="1" x14ac:dyDescent="0.3">
      <c r="A111" s="3">
        <v>8302</v>
      </c>
      <c r="B111" s="4" t="s">
        <v>101</v>
      </c>
      <c r="C111" s="6">
        <v>0</v>
      </c>
      <c r="D111" s="23"/>
      <c r="F111" s="12"/>
    </row>
    <row r="112" spans="1:7" ht="15.75" thickBot="1" x14ac:dyDescent="0.3">
      <c r="A112" s="3">
        <v>8303</v>
      </c>
      <c r="B112" s="4" t="s">
        <v>102</v>
      </c>
      <c r="C112" s="6">
        <v>0</v>
      </c>
      <c r="D112" s="23"/>
      <c r="F112" s="12"/>
    </row>
    <row r="113" spans="1:6" ht="30.75" thickBot="1" x14ac:dyDescent="0.3">
      <c r="A113" s="3">
        <v>8304</v>
      </c>
      <c r="B113" s="4" t="s">
        <v>103</v>
      </c>
      <c r="C113" s="6">
        <v>0</v>
      </c>
      <c r="D113" s="23"/>
      <c r="F113" s="12"/>
    </row>
    <row r="114" spans="1:6" ht="15.75" thickBot="1" x14ac:dyDescent="0.3">
      <c r="A114" s="3">
        <v>8305</v>
      </c>
      <c r="B114" s="4" t="s">
        <v>104</v>
      </c>
      <c r="C114" s="6">
        <v>0</v>
      </c>
      <c r="D114" s="23"/>
      <c r="F114" s="12"/>
    </row>
    <row r="115" spans="1:6" ht="15.75" thickBot="1" x14ac:dyDescent="0.3">
      <c r="A115" s="3">
        <v>8306</v>
      </c>
      <c r="B115" s="4" t="s">
        <v>105</v>
      </c>
      <c r="C115" s="6">
        <v>0</v>
      </c>
      <c r="D115" s="23"/>
      <c r="F115" s="12"/>
    </row>
    <row r="116" spans="1:6" ht="15.75" thickBot="1" x14ac:dyDescent="0.3">
      <c r="A116" s="3">
        <v>8307</v>
      </c>
      <c r="B116" s="4" t="s">
        <v>106</v>
      </c>
      <c r="C116" s="6">
        <v>0</v>
      </c>
      <c r="D116" s="23"/>
      <c r="F116" s="12"/>
    </row>
    <row r="117" spans="1:6" ht="15.75" thickBot="1" x14ac:dyDescent="0.3">
      <c r="A117" s="3">
        <v>8308</v>
      </c>
      <c r="B117" s="4" t="s">
        <v>107</v>
      </c>
      <c r="C117" s="6">
        <v>0</v>
      </c>
      <c r="D117" s="23"/>
      <c r="F117" s="12"/>
    </row>
    <row r="118" spans="1:6" ht="15.75" thickBot="1" x14ac:dyDescent="0.3">
      <c r="A118" s="3">
        <v>8309</v>
      </c>
      <c r="B118" s="4" t="s">
        <v>108</v>
      </c>
      <c r="C118" s="6">
        <v>0</v>
      </c>
      <c r="D118" s="23"/>
      <c r="F118" s="12"/>
    </row>
    <row r="119" spans="1:6" ht="15.75" thickBot="1" x14ac:dyDescent="0.3">
      <c r="A119" s="3">
        <v>8310</v>
      </c>
      <c r="B119" s="4" t="s">
        <v>109</v>
      </c>
      <c r="C119" s="6">
        <v>0</v>
      </c>
      <c r="D119" s="23"/>
      <c r="F119" s="12"/>
    </row>
    <row r="120" spans="1:6" ht="15.75" thickBot="1" x14ac:dyDescent="0.3">
      <c r="A120" s="3">
        <v>8400</v>
      </c>
      <c r="B120" s="4" t="s">
        <v>110</v>
      </c>
      <c r="C120" s="5">
        <v>2814757.85</v>
      </c>
      <c r="D120" s="21">
        <f>SUM(D121:D126)</f>
        <v>2455939.5000000005</v>
      </c>
      <c r="E120" s="24">
        <f>SUM(E121:E126)</f>
        <v>2338990</v>
      </c>
      <c r="F120" s="12">
        <f t="shared" si="6"/>
        <v>2455939.5</v>
      </c>
    </row>
    <row r="121" spans="1:6" ht="15.75" thickBot="1" x14ac:dyDescent="0.3">
      <c r="A121" s="3">
        <v>8401</v>
      </c>
      <c r="B121" s="4" t="s">
        <v>111</v>
      </c>
      <c r="C121" s="6">
        <v>17463.349999999999</v>
      </c>
      <c r="D121" s="23">
        <v>0</v>
      </c>
      <c r="E121" s="7">
        <v>0</v>
      </c>
      <c r="F121" s="12">
        <f t="shared" si="6"/>
        <v>0</v>
      </c>
    </row>
    <row r="122" spans="1:6" ht="15.75" thickBot="1" x14ac:dyDescent="0.3">
      <c r="A122" s="3">
        <v>8402</v>
      </c>
      <c r="B122" s="4" t="s">
        <v>112</v>
      </c>
      <c r="C122" s="6">
        <v>1790268.48</v>
      </c>
      <c r="D122" s="23">
        <v>1332416.4000000001</v>
      </c>
      <c r="E122" s="8">
        <v>1268968</v>
      </c>
      <c r="F122" s="12">
        <f t="shared" si="6"/>
        <v>1332416.4000000001</v>
      </c>
    </row>
    <row r="123" spans="1:6" ht="15.75" thickBot="1" x14ac:dyDescent="0.3">
      <c r="A123" s="3">
        <v>8403</v>
      </c>
      <c r="B123" s="4" t="s">
        <v>113</v>
      </c>
      <c r="C123" s="6">
        <v>0</v>
      </c>
      <c r="D123" s="23">
        <v>229946.85</v>
      </c>
      <c r="E123" s="7">
        <v>218997</v>
      </c>
      <c r="F123" s="12">
        <f t="shared" si="6"/>
        <v>229946.85</v>
      </c>
    </row>
    <row r="124" spans="1:6" ht="30.75" thickBot="1" x14ac:dyDescent="0.3">
      <c r="A124" s="3">
        <v>8404</v>
      </c>
      <c r="B124" s="4" t="s">
        <v>114</v>
      </c>
      <c r="C124" s="6">
        <v>0</v>
      </c>
      <c r="D124" s="23">
        <v>530140.80000000005</v>
      </c>
      <c r="E124" s="7">
        <v>504896</v>
      </c>
      <c r="F124" s="12">
        <f t="shared" si="6"/>
        <v>530140.80000000005</v>
      </c>
    </row>
    <row r="125" spans="1:6" ht="15.75" thickBot="1" x14ac:dyDescent="0.3">
      <c r="A125" s="3">
        <v>8405</v>
      </c>
      <c r="B125" s="4" t="s">
        <v>115</v>
      </c>
      <c r="C125" s="6">
        <v>1007026.02</v>
      </c>
      <c r="D125" s="23">
        <v>0</v>
      </c>
      <c r="E125" s="7">
        <v>0</v>
      </c>
      <c r="F125" s="12">
        <f t="shared" si="6"/>
        <v>0</v>
      </c>
    </row>
    <row r="126" spans="1:6" ht="30.75" thickBot="1" x14ac:dyDescent="0.3">
      <c r="A126" s="3">
        <v>8406</v>
      </c>
      <c r="B126" s="4" t="s">
        <v>116</v>
      </c>
      <c r="C126" s="6">
        <v>0</v>
      </c>
      <c r="D126" s="23">
        <v>363435.45</v>
      </c>
      <c r="E126" s="7">
        <v>346129</v>
      </c>
      <c r="F126" s="12">
        <f t="shared" si="6"/>
        <v>363435.45</v>
      </c>
    </row>
    <row r="127" spans="1:6" ht="45.75" thickBot="1" x14ac:dyDescent="0.3">
      <c r="A127" s="3">
        <v>8407</v>
      </c>
      <c r="B127" s="4" t="s">
        <v>117</v>
      </c>
      <c r="C127" s="6">
        <v>0</v>
      </c>
      <c r="D127" s="23"/>
    </row>
    <row r="128" spans="1:6" ht="15.75" thickBot="1" x14ac:dyDescent="0.3">
      <c r="A128" s="3">
        <v>8408</v>
      </c>
      <c r="B128" s="4" t="s">
        <v>118</v>
      </c>
      <c r="C128" s="6">
        <v>0</v>
      </c>
      <c r="D128" s="23"/>
    </row>
    <row r="129" spans="1:4" ht="15.75" thickBot="1" x14ac:dyDescent="0.3">
      <c r="A129" s="3">
        <v>8409</v>
      </c>
      <c r="B129" s="4" t="s">
        <v>94</v>
      </c>
      <c r="C129" s="6">
        <v>0</v>
      </c>
      <c r="D129" s="23"/>
    </row>
    <row r="130" spans="1:4" ht="15.75" thickBot="1" x14ac:dyDescent="0.3">
      <c r="A130" s="3">
        <v>8410</v>
      </c>
      <c r="B130" s="4" t="s">
        <v>119</v>
      </c>
      <c r="C130" s="6">
        <v>0</v>
      </c>
      <c r="D130" s="23"/>
    </row>
    <row r="131" spans="1:4" ht="15.75" thickBot="1" x14ac:dyDescent="0.3">
      <c r="A131" s="3">
        <v>8500</v>
      </c>
      <c r="B131" s="4" t="s">
        <v>120</v>
      </c>
      <c r="C131" s="5">
        <v>0</v>
      </c>
      <c r="D131" s="21"/>
    </row>
    <row r="132" spans="1:4" ht="30.75" thickBot="1" x14ac:dyDescent="0.3">
      <c r="A132" s="3">
        <v>8501</v>
      </c>
      <c r="B132" s="4" t="s">
        <v>121</v>
      </c>
      <c r="C132" s="6">
        <v>0</v>
      </c>
      <c r="D132" s="23"/>
    </row>
    <row r="133" spans="1:4" ht="30.75" thickBot="1" x14ac:dyDescent="0.3">
      <c r="A133" s="3">
        <v>8502</v>
      </c>
      <c r="B133" s="4" t="s">
        <v>122</v>
      </c>
      <c r="C133" s="6">
        <v>0</v>
      </c>
      <c r="D133" s="23"/>
    </row>
    <row r="134" spans="1:4" ht="30.75" thickBot="1" x14ac:dyDescent="0.3">
      <c r="A134" s="3">
        <v>9</v>
      </c>
      <c r="B134" s="4" t="s">
        <v>123</v>
      </c>
      <c r="C134" s="5">
        <v>0</v>
      </c>
      <c r="D134" s="21"/>
    </row>
    <row r="135" spans="1:4" ht="15.75" thickBot="1" x14ac:dyDescent="0.3">
      <c r="A135" s="3">
        <v>0</v>
      </c>
      <c r="B135" s="4" t="s">
        <v>124</v>
      </c>
      <c r="C135" s="6">
        <v>0</v>
      </c>
      <c r="D135" s="23"/>
    </row>
  </sheetData>
  <mergeCells count="2">
    <mergeCell ref="A2:A4"/>
    <mergeCell ref="C2:C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33.28515625" bestFit="1" customWidth="1"/>
    <col min="2" max="2" width="1.42578125" bestFit="1" customWidth="1"/>
    <col min="3" max="4" width="12.7109375" bestFit="1" customWidth="1"/>
    <col min="5" max="5" width="1.42578125" bestFit="1" customWidth="1"/>
    <col min="6" max="6" width="22" customWidth="1"/>
  </cols>
  <sheetData>
    <row r="1" spans="1:6" x14ac:dyDescent="0.25">
      <c r="A1" s="11" t="s">
        <v>130</v>
      </c>
      <c r="B1" s="32">
        <v>0</v>
      </c>
      <c r="C1" s="32">
        <v>155265</v>
      </c>
      <c r="D1" s="33">
        <v>-461919</v>
      </c>
      <c r="E1" s="32">
        <v>0</v>
      </c>
      <c r="F1" s="33">
        <v>-306654</v>
      </c>
    </row>
    <row r="2" spans="1:6" x14ac:dyDescent="0.25">
      <c r="A2" s="11" t="s">
        <v>131</v>
      </c>
      <c r="B2" s="32">
        <v>0</v>
      </c>
      <c r="C2" s="32">
        <v>3072.65</v>
      </c>
      <c r="D2" s="33">
        <v>-17391572.609999999</v>
      </c>
      <c r="E2" s="32">
        <v>0</v>
      </c>
      <c r="F2" s="33">
        <v>-17388499.960000001</v>
      </c>
    </row>
    <row r="3" spans="1:6" x14ac:dyDescent="0.25">
      <c r="A3" s="11" t="s">
        <v>132</v>
      </c>
      <c r="B3" s="32">
        <v>0</v>
      </c>
      <c r="C3" s="34">
        <v>0</v>
      </c>
      <c r="D3" s="33">
        <v>-1149199.54</v>
      </c>
      <c r="E3" s="32">
        <v>0</v>
      </c>
      <c r="F3" s="33">
        <v>-1149199.54</v>
      </c>
    </row>
    <row r="4" spans="1:6" x14ac:dyDescent="0.25">
      <c r="A4" s="11" t="s">
        <v>133</v>
      </c>
      <c r="B4" s="32">
        <v>0</v>
      </c>
      <c r="C4" s="34">
        <v>0</v>
      </c>
      <c r="D4" s="33">
        <v>-195883.74</v>
      </c>
      <c r="E4" s="32">
        <v>0</v>
      </c>
      <c r="F4" s="33">
        <v>-195883.74</v>
      </c>
    </row>
    <row r="5" spans="1:6" x14ac:dyDescent="0.25">
      <c r="A5" s="11" t="s">
        <v>134</v>
      </c>
      <c r="B5" s="32">
        <v>0</v>
      </c>
      <c r="C5" s="34">
        <v>0</v>
      </c>
      <c r="D5" s="33">
        <v>-834171</v>
      </c>
      <c r="E5" s="32">
        <v>0</v>
      </c>
      <c r="F5" s="33">
        <v>-834171</v>
      </c>
    </row>
    <row r="6" spans="1:6" x14ac:dyDescent="0.25">
      <c r="A6" s="11" t="s">
        <v>135</v>
      </c>
      <c r="B6" s="32">
        <v>0</v>
      </c>
      <c r="C6" s="34">
        <v>0</v>
      </c>
      <c r="D6" s="33">
        <v>-250331.98</v>
      </c>
      <c r="E6" s="32">
        <v>0</v>
      </c>
      <c r="F6" s="33">
        <v>-250331.98</v>
      </c>
    </row>
    <row r="7" spans="1:6" x14ac:dyDescent="0.25">
      <c r="A7" s="11" t="s">
        <v>136</v>
      </c>
      <c r="B7" s="32">
        <v>0</v>
      </c>
      <c r="C7" s="34">
        <v>0</v>
      </c>
      <c r="D7" s="33">
        <v>-137116.01</v>
      </c>
      <c r="E7" s="32">
        <v>0</v>
      </c>
      <c r="F7" s="31">
        <v>-137116.01</v>
      </c>
    </row>
    <row r="8" spans="1:6" x14ac:dyDescent="0.25">
      <c r="A8" s="11" t="s">
        <v>137</v>
      </c>
      <c r="B8" s="32">
        <v>0</v>
      </c>
      <c r="C8" s="34">
        <v>0</v>
      </c>
      <c r="D8" s="33">
        <v>-754390</v>
      </c>
      <c r="E8" s="32">
        <v>0</v>
      </c>
      <c r="F8" s="33">
        <v>-754390</v>
      </c>
    </row>
    <row r="9" spans="1:6" x14ac:dyDescent="0.25">
      <c r="A9" s="11" t="s">
        <v>138</v>
      </c>
      <c r="B9" s="32">
        <v>0</v>
      </c>
      <c r="C9" s="32">
        <v>43887.68</v>
      </c>
      <c r="D9" s="33">
        <v>-315235.57</v>
      </c>
      <c r="E9" s="32">
        <v>0</v>
      </c>
      <c r="F9" s="33">
        <v>-271347.89</v>
      </c>
    </row>
    <row r="10" spans="1:6" x14ac:dyDescent="0.25">
      <c r="A10" s="11" t="s">
        <v>139</v>
      </c>
      <c r="B10" s="32">
        <v>0</v>
      </c>
      <c r="C10" s="32">
        <v>64225</v>
      </c>
      <c r="D10" s="33">
        <v>-503555</v>
      </c>
      <c r="E10" s="32">
        <v>0</v>
      </c>
      <c r="F10" s="33">
        <v>-439330</v>
      </c>
    </row>
    <row r="11" spans="1:6" x14ac:dyDescent="0.25">
      <c r="A11" s="11" t="s">
        <v>140</v>
      </c>
      <c r="B11" s="32">
        <v>0</v>
      </c>
      <c r="C11" s="32">
        <v>57800.51</v>
      </c>
      <c r="D11" s="33">
        <v>-506125.87</v>
      </c>
      <c r="E11" s="32">
        <v>0</v>
      </c>
      <c r="F11" s="33">
        <v>-448325.36</v>
      </c>
    </row>
    <row r="12" spans="1:6" x14ac:dyDescent="0.25">
      <c r="A12" s="11" t="s">
        <v>141</v>
      </c>
      <c r="B12" s="32">
        <v>0</v>
      </c>
      <c r="C12" s="32">
        <v>35234</v>
      </c>
      <c r="D12" s="33">
        <v>-217761</v>
      </c>
      <c r="E12" s="32">
        <v>0</v>
      </c>
      <c r="F12" s="33">
        <v>-182527</v>
      </c>
    </row>
    <row r="13" spans="1:6" x14ac:dyDescent="0.25">
      <c r="A13" s="11" t="s">
        <v>142</v>
      </c>
      <c r="B13" s="32">
        <v>0</v>
      </c>
      <c r="C13" s="32">
        <v>408307</v>
      </c>
      <c r="D13" s="33">
        <v>-3298471</v>
      </c>
      <c r="E13" s="32">
        <v>0</v>
      </c>
      <c r="F13" s="33">
        <v>-2890164</v>
      </c>
    </row>
    <row r="14" spans="1:6" x14ac:dyDescent="0.25">
      <c r="A14" s="11" t="s">
        <v>143</v>
      </c>
      <c r="B14" s="32">
        <v>0</v>
      </c>
      <c r="C14" s="32">
        <v>17577</v>
      </c>
      <c r="D14" s="33">
        <v>-188464</v>
      </c>
      <c r="E14" s="32">
        <v>0</v>
      </c>
      <c r="F14" s="33">
        <v>-170887</v>
      </c>
    </row>
    <row r="15" spans="1:6" x14ac:dyDescent="0.25">
      <c r="A15" s="11" t="s">
        <v>144</v>
      </c>
      <c r="B15" s="32">
        <v>0</v>
      </c>
      <c r="C15" s="32">
        <v>5023</v>
      </c>
      <c r="D15" s="33">
        <v>-89366.6</v>
      </c>
      <c r="E15" s="32">
        <v>0</v>
      </c>
      <c r="F15" s="33">
        <v>-84343.6</v>
      </c>
    </row>
    <row r="16" spans="1:6" x14ac:dyDescent="0.25">
      <c r="A16" s="11" t="s">
        <v>145</v>
      </c>
      <c r="B16" s="32">
        <v>0</v>
      </c>
      <c r="C16" s="32">
        <v>45457.77</v>
      </c>
      <c r="D16" s="33">
        <v>-1003698.77</v>
      </c>
      <c r="E16" s="32">
        <v>0</v>
      </c>
      <c r="F16" s="33">
        <v>-958241</v>
      </c>
    </row>
    <row r="17" spans="1:6" x14ac:dyDescent="0.25">
      <c r="A17" s="11" t="s">
        <v>146</v>
      </c>
      <c r="B17" s="32">
        <v>0</v>
      </c>
      <c r="C17" s="34">
        <v>0</v>
      </c>
      <c r="D17" s="33">
        <v>-223798.64</v>
      </c>
      <c r="E17" s="32">
        <v>0</v>
      </c>
      <c r="F17" s="33">
        <v>-223798.64</v>
      </c>
    </row>
    <row r="18" spans="1:6" x14ac:dyDescent="0.25">
      <c r="A18" s="11" t="s">
        <v>147</v>
      </c>
      <c r="B18" s="32">
        <v>0</v>
      </c>
      <c r="C18" s="32">
        <v>101</v>
      </c>
      <c r="D18" s="33">
        <v>-82466.13</v>
      </c>
      <c r="E18" s="32">
        <v>0</v>
      </c>
      <c r="F18" s="33">
        <v>-82365.13</v>
      </c>
    </row>
    <row r="19" spans="1:6" x14ac:dyDescent="0.25">
      <c r="A19" s="11" t="s">
        <v>148</v>
      </c>
      <c r="B19" s="32">
        <v>0</v>
      </c>
      <c r="C19" s="32">
        <v>45293</v>
      </c>
      <c r="D19" s="33">
        <v>-481657</v>
      </c>
      <c r="E19" s="32">
        <v>0</v>
      </c>
      <c r="F19" s="33">
        <v>-436364</v>
      </c>
    </row>
    <row r="20" spans="1:6" x14ac:dyDescent="0.25">
      <c r="A20" s="11" t="s">
        <v>149</v>
      </c>
      <c r="B20" s="32">
        <v>0</v>
      </c>
      <c r="C20" s="32">
        <v>98</v>
      </c>
      <c r="D20" s="33">
        <v>-3917.66</v>
      </c>
      <c r="E20" s="32">
        <v>0</v>
      </c>
      <c r="F20" s="33">
        <v>-3819.66</v>
      </c>
    </row>
    <row r="21" spans="1:6" x14ac:dyDescent="0.25">
      <c r="A21" s="11" t="s">
        <v>150</v>
      </c>
      <c r="B21" s="32">
        <v>0</v>
      </c>
      <c r="C21" s="32">
        <v>7620</v>
      </c>
      <c r="D21" s="33">
        <v>-199758.65</v>
      </c>
      <c r="E21" s="32">
        <v>0</v>
      </c>
      <c r="F21" s="33">
        <v>-192138.65</v>
      </c>
    </row>
    <row r="22" spans="1:6" x14ac:dyDescent="0.25">
      <c r="A22" s="11" t="s">
        <v>151</v>
      </c>
      <c r="B22" s="32">
        <v>0</v>
      </c>
      <c r="C22" s="32">
        <v>51306</v>
      </c>
      <c r="D22" s="33">
        <v>-538297.19999999995</v>
      </c>
      <c r="E22" s="32">
        <v>0</v>
      </c>
      <c r="F22" s="33">
        <v>-486991.2</v>
      </c>
    </row>
    <row r="23" spans="1:6" x14ac:dyDescent="0.25">
      <c r="A23" s="11" t="s">
        <v>126</v>
      </c>
      <c r="B23" s="32">
        <v>0</v>
      </c>
      <c r="C23" s="34">
        <v>0</v>
      </c>
      <c r="D23" s="33">
        <v>-275882</v>
      </c>
      <c r="E23" s="32">
        <v>0</v>
      </c>
      <c r="F23" s="33">
        <v>-275882</v>
      </c>
    </row>
    <row r="24" spans="1:6" x14ac:dyDescent="0.25">
      <c r="A24" s="11" t="s">
        <v>152</v>
      </c>
      <c r="B24" s="32">
        <v>0</v>
      </c>
      <c r="C24" s="32">
        <v>404005.27</v>
      </c>
      <c r="D24" s="33">
        <v>-2203629.54</v>
      </c>
      <c r="E24" s="32">
        <v>0</v>
      </c>
      <c r="F24" s="33">
        <v>-1799624.27</v>
      </c>
    </row>
    <row r="25" spans="1:6" x14ac:dyDescent="0.25">
      <c r="A25" s="11" t="s">
        <v>153</v>
      </c>
      <c r="B25" s="32">
        <v>0</v>
      </c>
      <c r="C25" s="32">
        <v>76256.58</v>
      </c>
      <c r="D25" s="33">
        <v>-452255.66</v>
      </c>
      <c r="E25" s="32">
        <v>0</v>
      </c>
      <c r="F25" s="33">
        <v>-375999.08</v>
      </c>
    </row>
    <row r="26" spans="1:6" x14ac:dyDescent="0.25">
      <c r="A26" s="11" t="s">
        <v>154</v>
      </c>
      <c r="B26" s="32">
        <v>0</v>
      </c>
      <c r="C26" s="34">
        <v>0</v>
      </c>
      <c r="D26" s="33">
        <v>-10100.24</v>
      </c>
      <c r="E26" s="32">
        <v>0</v>
      </c>
      <c r="F26" s="33">
        <v>-10100.24</v>
      </c>
    </row>
    <row r="27" spans="1:6" x14ac:dyDescent="0.25">
      <c r="A27" s="11" t="s">
        <v>155</v>
      </c>
      <c r="B27" s="32">
        <v>0</v>
      </c>
      <c r="C27" s="34">
        <v>0</v>
      </c>
      <c r="D27" s="33">
        <v>-308400</v>
      </c>
      <c r="E27" s="32">
        <v>0</v>
      </c>
      <c r="F27" s="33">
        <v>-308400</v>
      </c>
    </row>
    <row r="28" spans="1:6" x14ac:dyDescent="0.25">
      <c r="A28" s="11" t="s">
        <v>156</v>
      </c>
      <c r="B28" s="32">
        <v>0</v>
      </c>
      <c r="C28" s="32">
        <v>16870</v>
      </c>
      <c r="D28" s="33">
        <v>-374965</v>
      </c>
      <c r="E28" s="32">
        <v>0</v>
      </c>
      <c r="F28" s="33">
        <v>-358095</v>
      </c>
    </row>
    <row r="29" spans="1:6" x14ac:dyDescent="0.25">
      <c r="A29" s="11" t="s">
        <v>157</v>
      </c>
      <c r="B29" s="32">
        <v>0</v>
      </c>
      <c r="C29" s="32">
        <v>106752</v>
      </c>
      <c r="D29" s="33">
        <v>-1541139.6</v>
      </c>
      <c r="E29" s="32">
        <v>0</v>
      </c>
      <c r="F29" s="33">
        <v>-1434387.6</v>
      </c>
    </row>
    <row r="30" spans="1:6" x14ac:dyDescent="0.25">
      <c r="A30" s="11" t="s">
        <v>158</v>
      </c>
      <c r="B30" s="32">
        <v>0</v>
      </c>
      <c r="C30" s="32">
        <v>23787</v>
      </c>
      <c r="D30" s="33">
        <v>-118393.1</v>
      </c>
      <c r="E30" s="32">
        <v>0</v>
      </c>
      <c r="F30" s="33">
        <v>-94606.1</v>
      </c>
    </row>
    <row r="31" spans="1:6" x14ac:dyDescent="0.25">
      <c r="A31" s="11" t="s">
        <v>159</v>
      </c>
      <c r="B31" s="32">
        <v>0</v>
      </c>
      <c r="C31" s="34">
        <v>0</v>
      </c>
      <c r="D31" s="33">
        <v>-302256.96000000002</v>
      </c>
      <c r="E31" s="32">
        <v>0</v>
      </c>
      <c r="F31" s="33">
        <v>-302256.96000000002</v>
      </c>
    </row>
    <row r="32" spans="1:6" x14ac:dyDescent="0.25">
      <c r="A32" s="11" t="s">
        <v>160</v>
      </c>
      <c r="B32" s="32">
        <v>0</v>
      </c>
      <c r="C32" s="32">
        <v>7992190.54</v>
      </c>
      <c r="D32" s="33">
        <v>-82353112.810000002</v>
      </c>
      <c r="E32" s="32">
        <v>0</v>
      </c>
      <c r="F32" s="33">
        <v>-74360922.269999996</v>
      </c>
    </row>
    <row r="33" spans="1:6" x14ac:dyDescent="0.25">
      <c r="A33" s="11" t="s">
        <v>161</v>
      </c>
      <c r="B33" s="32">
        <v>0</v>
      </c>
      <c r="C33" s="32">
        <v>3109337.44</v>
      </c>
      <c r="D33" s="33">
        <v>-29870960.190000001</v>
      </c>
      <c r="E33" s="32">
        <v>0</v>
      </c>
      <c r="F33" s="33">
        <v>-26761622.75</v>
      </c>
    </row>
    <row r="34" spans="1:6" x14ac:dyDescent="0.25">
      <c r="A34" s="11" t="s">
        <v>162</v>
      </c>
      <c r="B34" s="32">
        <v>0</v>
      </c>
      <c r="C34" s="32">
        <v>526486.18000000005</v>
      </c>
      <c r="D34" s="33">
        <v>-8483338.8000000007</v>
      </c>
      <c r="E34" s="32">
        <v>0</v>
      </c>
      <c r="F34" s="33">
        <v>-7956852.6200000001</v>
      </c>
    </row>
    <row r="35" spans="1:6" x14ac:dyDescent="0.25">
      <c r="A35" s="11" t="s">
        <v>163</v>
      </c>
      <c r="B35" s="32">
        <v>0</v>
      </c>
      <c r="C35" s="32">
        <v>248546.82</v>
      </c>
      <c r="D35" s="33">
        <v>-3137468.84</v>
      </c>
      <c r="E35" s="32">
        <v>0</v>
      </c>
      <c r="F35" s="33">
        <v>-2888922.02</v>
      </c>
    </row>
    <row r="36" spans="1:6" x14ac:dyDescent="0.25">
      <c r="A36" s="11" t="s">
        <v>164</v>
      </c>
      <c r="B36" s="32">
        <v>0</v>
      </c>
      <c r="C36" s="32">
        <v>151164.22</v>
      </c>
      <c r="D36" s="33">
        <v>-1556701.07</v>
      </c>
      <c r="E36" s="32">
        <v>0</v>
      </c>
      <c r="F36" s="33">
        <v>-1405536.85</v>
      </c>
    </row>
    <row r="37" spans="1:6" x14ac:dyDescent="0.25">
      <c r="A37" s="11" t="s">
        <v>165</v>
      </c>
      <c r="B37" s="32">
        <v>0</v>
      </c>
      <c r="C37" s="34">
        <v>0</v>
      </c>
      <c r="D37" s="33">
        <v>-12870813</v>
      </c>
      <c r="E37" s="32">
        <v>0</v>
      </c>
      <c r="F37" s="33">
        <v>-12870813</v>
      </c>
    </row>
    <row r="38" spans="1:6" x14ac:dyDescent="0.25">
      <c r="A38" s="11" t="s">
        <v>166</v>
      </c>
      <c r="B38" s="32">
        <v>0</v>
      </c>
      <c r="C38" s="34">
        <v>0</v>
      </c>
      <c r="D38" s="33">
        <v>-257920.98</v>
      </c>
      <c r="E38" s="32">
        <v>0</v>
      </c>
      <c r="F38" s="33">
        <v>-257920.98</v>
      </c>
    </row>
    <row r="39" spans="1:6" x14ac:dyDescent="0.25">
      <c r="A39" s="11" t="s">
        <v>167</v>
      </c>
      <c r="B39" s="32">
        <v>0</v>
      </c>
      <c r="C39" s="32">
        <v>5847075</v>
      </c>
      <c r="D39" s="33">
        <v>-58470750</v>
      </c>
      <c r="E39" s="32">
        <v>0</v>
      </c>
      <c r="F39" s="33">
        <v>-52623675</v>
      </c>
    </row>
    <row r="40" spans="1:6" x14ac:dyDescent="0.25">
      <c r="A40" s="11" t="s">
        <v>168</v>
      </c>
      <c r="B40" s="32">
        <v>0</v>
      </c>
      <c r="C40" s="34">
        <v>0</v>
      </c>
      <c r="D40" s="33">
        <v>-48369.48</v>
      </c>
      <c r="E40" s="32">
        <v>0</v>
      </c>
      <c r="F40" s="33">
        <v>-48369.48</v>
      </c>
    </row>
    <row r="41" spans="1:6" x14ac:dyDescent="0.25">
      <c r="A41" s="11" t="s">
        <v>169</v>
      </c>
      <c r="B41" s="32">
        <v>0</v>
      </c>
      <c r="C41" s="32">
        <v>17448097</v>
      </c>
      <c r="D41" s="33">
        <v>-70131586</v>
      </c>
      <c r="E41" s="32">
        <v>0</v>
      </c>
      <c r="F41" s="33">
        <v>-52683489</v>
      </c>
    </row>
    <row r="42" spans="1:6" x14ac:dyDescent="0.25">
      <c r="A42" s="11" t="s">
        <v>170</v>
      </c>
      <c r="B42" s="32">
        <v>0</v>
      </c>
      <c r="C42" s="34">
        <v>0</v>
      </c>
      <c r="D42" s="33">
        <v>-3858.5</v>
      </c>
      <c r="E42" s="32">
        <v>0</v>
      </c>
      <c r="F42" s="33">
        <v>-3858.5</v>
      </c>
    </row>
    <row r="43" spans="1:6" x14ac:dyDescent="0.25">
      <c r="A43" s="11" t="s">
        <v>171</v>
      </c>
      <c r="B43" s="32">
        <v>0</v>
      </c>
      <c r="C43" s="34">
        <v>0</v>
      </c>
      <c r="D43" s="33">
        <v>-3743772.1</v>
      </c>
      <c r="E43" s="32">
        <v>0</v>
      </c>
      <c r="F43" s="33">
        <v>-3743772.1</v>
      </c>
    </row>
    <row r="44" spans="1:6" x14ac:dyDescent="0.25">
      <c r="A44" s="11" t="s">
        <v>172</v>
      </c>
      <c r="B44" s="32">
        <v>0</v>
      </c>
      <c r="C44" s="32">
        <v>224.41</v>
      </c>
      <c r="D44" s="33">
        <v>-1158.19</v>
      </c>
      <c r="E44" s="32">
        <v>0</v>
      </c>
      <c r="F44" s="33">
        <v>-933.78</v>
      </c>
    </row>
    <row r="45" spans="1:6" x14ac:dyDescent="0.25">
      <c r="A45" s="11" t="s">
        <v>173</v>
      </c>
      <c r="B45" s="32">
        <v>0</v>
      </c>
      <c r="C45" s="32">
        <v>360700.14</v>
      </c>
      <c r="D45" s="33">
        <v>-8511970</v>
      </c>
      <c r="E45" s="32">
        <v>0</v>
      </c>
      <c r="F45" s="33">
        <v>-8151269.8600000003</v>
      </c>
    </row>
    <row r="46" spans="1:6" x14ac:dyDescent="0.25">
      <c r="A46" s="11" t="s">
        <v>174</v>
      </c>
      <c r="B46" s="32">
        <v>0</v>
      </c>
      <c r="C46" s="34">
        <v>0</v>
      </c>
      <c r="D46" s="33">
        <v>-292741.34000000003</v>
      </c>
      <c r="E46" s="32">
        <v>0</v>
      </c>
      <c r="F46" s="33">
        <v>-292741.34000000003</v>
      </c>
    </row>
    <row r="47" spans="1:6" x14ac:dyDescent="0.25">
      <c r="A47" s="11" t="s">
        <v>175</v>
      </c>
      <c r="B47" s="32">
        <v>0</v>
      </c>
      <c r="C47" s="34">
        <v>0</v>
      </c>
      <c r="D47" s="33">
        <v>-398974.02</v>
      </c>
      <c r="E47" s="32">
        <v>0</v>
      </c>
      <c r="F47" s="33">
        <v>-398974.02</v>
      </c>
    </row>
    <row r="48" spans="1:6" x14ac:dyDescent="0.25">
      <c r="A48" s="11" t="s">
        <v>176</v>
      </c>
      <c r="B48" s="32">
        <v>0</v>
      </c>
      <c r="C48" s="32">
        <v>1156.9100000000001</v>
      </c>
      <c r="D48" s="33">
        <v>-1643.93</v>
      </c>
      <c r="E48" s="32">
        <v>0</v>
      </c>
      <c r="F48" s="33">
        <v>-487.02</v>
      </c>
    </row>
    <row r="49" spans="1:6" x14ac:dyDescent="0.25">
      <c r="A49" s="11" t="s">
        <v>177</v>
      </c>
      <c r="B49" s="32">
        <v>0</v>
      </c>
      <c r="C49" s="34">
        <v>0</v>
      </c>
      <c r="D49" s="33">
        <v>-1.06</v>
      </c>
      <c r="E49" s="32">
        <v>0</v>
      </c>
      <c r="F49" s="33">
        <v>-1.06</v>
      </c>
    </row>
    <row r="50" spans="1:6" x14ac:dyDescent="0.25">
      <c r="A50" s="11" t="s">
        <v>178</v>
      </c>
      <c r="B50" s="32">
        <v>0</v>
      </c>
      <c r="C50" s="32">
        <v>607.03</v>
      </c>
      <c r="D50" s="33">
        <v>-17679.259999999998</v>
      </c>
      <c r="E50" s="32">
        <v>0</v>
      </c>
      <c r="F50" s="33">
        <v>-17072.23</v>
      </c>
    </row>
    <row r="51" spans="1:6" x14ac:dyDescent="0.25">
      <c r="A51" s="11" t="s">
        <v>179</v>
      </c>
      <c r="B51" s="32">
        <v>0</v>
      </c>
      <c r="C51" s="32">
        <v>35486.01</v>
      </c>
      <c r="D51" s="33">
        <v>-213347.07</v>
      </c>
      <c r="E51" s="32">
        <v>0</v>
      </c>
      <c r="F51" s="33">
        <v>-177861.06</v>
      </c>
    </row>
    <row r="52" spans="1:6" x14ac:dyDescent="0.25">
      <c r="A52" s="11" t="s">
        <v>180</v>
      </c>
      <c r="B52" s="32">
        <v>0</v>
      </c>
      <c r="C52" s="32">
        <v>117684.95</v>
      </c>
      <c r="D52" s="33">
        <v>-1240757.67</v>
      </c>
      <c r="E52" s="32">
        <v>0</v>
      </c>
      <c r="F52" s="33">
        <v>-1123072.72</v>
      </c>
    </row>
    <row r="53" spans="1:6" x14ac:dyDescent="0.25">
      <c r="A53" s="11" t="s">
        <v>181</v>
      </c>
      <c r="B53" s="32">
        <v>0</v>
      </c>
      <c r="C53" s="32">
        <v>184445.71</v>
      </c>
      <c r="D53" s="33">
        <v>-801553.54</v>
      </c>
      <c r="E53" s="32">
        <v>0</v>
      </c>
      <c r="F53" s="33">
        <v>-617107.82999999996</v>
      </c>
    </row>
    <row r="54" spans="1:6" x14ac:dyDescent="0.25">
      <c r="A54" s="11" t="s">
        <v>182</v>
      </c>
      <c r="B54" s="32">
        <v>0</v>
      </c>
      <c r="C54" s="32">
        <v>42009.97</v>
      </c>
      <c r="D54" s="33">
        <v>-348753.46</v>
      </c>
      <c r="E54" s="32">
        <v>0</v>
      </c>
      <c r="F54" s="33">
        <v>-306743.49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 (2)</vt:lpstr>
      <vt:lpstr>Hoja1</vt:lpstr>
      <vt:lpstr>Hoja2</vt:lpstr>
      <vt:lpstr>Hoja3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2022-12-13T19:46:25Z</dcterms:modified>
</cp:coreProperties>
</file>