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activeTab="2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<sst xmlns="http://schemas.openxmlformats.org/spreadsheetml/2006/main" count="696" uniqueCount="496">
  <si>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</si>
  <si>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</si>
  <si>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</si>
  <si>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</si>
  <si>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</si>
  <si>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</si>
  <si>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</si>
  <si>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</si>
  <si>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</si>
  <si>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</si>
  <si>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</si>
  <si>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</si>
  <si>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</si>
  <si>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</si>
  <si>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</si>
  <si>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</si>
  <si>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</si>
  <si>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</si>
  <si>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</si>
  <si>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</si>
  <si>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</si>
  <si>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</si>
  <si>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</si>
  <si>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</si>
  <si>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</si>
  <si>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</si>
  <si>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</si>
  <si>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</si>
  <si>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</si>
  <si>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</si>
  <si>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</si>
  <si>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</si>
  <si>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</si>
  <si>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</si>
  <si>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</si>
  <si>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</si>
  <si>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</si>
  <si>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</si>
  <si>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</si>
  <si>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</si>
  <si>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</si>
  <si>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</si>
  <si>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</si>
  <si>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</si>
  <si>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</si>
  <si>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</si>
  <si>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</si>
  <si>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</si>
  <si>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</si>
  <si>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</si>
  <si>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</si>
  <si>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</si>
  <si>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</si>
  <si>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</si>
  <si>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</si>
  <si>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</si>
  <si>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</si>
  <si>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</si>
  <si>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</si>
  <si>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</si>
  <si>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</si>
  <si>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</si>
  <si>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</si>
  <si>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</si>
  <si>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</si>
  <si>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</si>
  <si>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</si>
  <si>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</si>
  <si>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</si>
  <si>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</si>
  <si>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</si>
  <si>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</si>
  <si>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</si>
  <si>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</si>
  <si>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</si>
  <si>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</si>
  <si>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</si>
  <si>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</si>
  <si>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</si>
  <si>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</si>
  <si>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</si>
  <si>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</si>
  <si>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</si>
  <si>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</si>
  <si>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</si>
  <si>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</si>
  <si>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</si>
  <si>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</si>
  <si>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</si>
  <si>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</si>
  <si>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</si>
  <si>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</si>
  <si>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</si>
  <si>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</si>
  <si>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</si>
  <si>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</si>
  <si>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</si>
  <si>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</si>
  <si>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</si>
  <si>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</si>
  <si>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</si>
  <si>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</si>
  <si>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</si>
  <si>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</si>
  <si>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</si>
  <si>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</si>
  <si>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</si>
  <si>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</si>
  <si>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</si>
  <si>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</si>
  <si>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</si>
  <si>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</si>
  <si>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</si>
  <si>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</si>
  <si>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</si>
  <si>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</si>
  <si>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</si>
  <si>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</si>
  <si>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</si>
  <si>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</si>
  <si>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</si>
  <si>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</si>
  <si>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Salvatierra, Gto.</t>
  </si>
  <si>
    <t>al 31 de Diciembre de 2022 y al 30 de Junio de 2023</t>
  </si>
  <si>
    <t>31 de diciembre de 2022</t>
  </si>
  <si>
    <t>Formato 2 Informe Analítico de la Deuda Pública y Otros Pasivos - LDF</t>
  </si>
  <si>
    <t>Informe Analítico de la Deuda Pública y Otros Pasivos - LDF</t>
  </si>
  <si>
    <t>Al 31 de Diciembre de 2022 y al 30 de Junio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</si>
  <si>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</si>
  <si>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</si>
  <si>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</si>
  <si>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</si>
  <si>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</si>
  <si>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</si>
  <si>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</si>
  <si>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</si>
  <si>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</si>
  <si>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</si>
  <si>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</si>
  <si>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</si>
  <si>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</si>
  <si>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</si>
  <si>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</si>
  <si>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</si>
  <si>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</si>
  <si>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</si>
  <si>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</si>
  <si>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</si>
  <si>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</si>
  <si>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</si>
  <si>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</si>
  <si>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</si>
  <si>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</si>
  <si>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</si>
  <si>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</si>
  <si>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</si>
  <si>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</si>
  <si>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</si>
  <si>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</si>
  <si>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</si>
  <si>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</si>
  <si>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</si>
  <si>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</si>
  <si>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</si>
  <si>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</si>
  <si>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</si>
  <si>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</si>
  <si>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</si>
  <si>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</si>
  <si>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</si>
  <si>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</si>
  <si>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</si>
  <si>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</si>
  <si>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</si>
  <si>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</si>
  <si>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</si>
  <si>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</si>
  <si>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</si>
  <si>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</si>
  <si>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</si>
  <si>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</si>
  <si>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</si>
  <si>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</si>
  <si>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</si>
  <si>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</si>
  <si>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</si>
  <si>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</si>
  <si>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</si>
  <si>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</si>
  <si>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</si>
  <si>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</si>
  <si>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</si>
  <si>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</si>
  <si>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</si>
  <si>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</si>
  <si>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</si>
  <si>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</si>
  <si>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</si>
  <si>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</si>
  <si>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</si>
  <si>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</si>
  <si>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</si>
  <si>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</si>
  <si>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</si>
  <si>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</si>
  <si>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</si>
  <si>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</si>
  <si>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</si>
  <si>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</si>
  <si>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</si>
  <si>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</si>
  <si>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</si>
  <si>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</si>
  <si>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</si>
  <si>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</si>
  <si>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</si>
  <si>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</si>
  <si>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</si>
  <si>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</si>
  <si>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</si>
  <si>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</si>
  <si>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</si>
  <si>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</si>
  <si>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</si>
  <si>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</si>
  <si>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</si>
  <si>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</si>
  <si>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</si>
  <si>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</si>
  <si>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</si>
  <si>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</si>
  <si>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</si>
  <si>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</si>
  <si>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</si>
  <si>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</si>
  <si>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</si>
  <si>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</si>
  <si>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</si>
  <si>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</si>
  <si>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</si>
  <si>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</si>
  <si>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</si>
  <si>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</si>
  <si>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</si>
  <si>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</si>
  <si>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</si>
  <si>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</si>
  <si>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</si>
  <si>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</si>
  <si>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</si>
  <si>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</si>
  <si>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</si>
  <si>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</si>
  <si>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</si>
  <si>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</si>
  <si>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</si>
  <si>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</si>
  <si>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</si>
  <si>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</si>
  <si>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</si>
  <si>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</si>
  <si>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</si>
  <si>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</si>
  <si>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</si>
  <si>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</si>
  <si>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</si>
  <si>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</si>
  <si>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</si>
  <si>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</si>
  <si>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</si>
  <si>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</si>
  <si>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</si>
  <si>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</si>
  <si>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</si>
  <si>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</si>
  <si>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</si>
  <si>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</si>
  <si>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</si>
  <si>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</si>
  <si>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</si>
  <si>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</si>
  <si>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</si>
  <si>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</si>
  <si>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</si>
  <si>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</si>
  <si>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</si>
  <si>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</si>
  <si>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</si>
  <si>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</si>
  <si>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</si>
  <si>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</si>
  <si>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</si>
  <si>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</si>
  <si>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</si>
  <si>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</si>
  <si>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</si>
  <si>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</si>
  <si>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</si>
  <si>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</si>
  <si>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</si>
  <si>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</si>
  <si>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</si>
  <si>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</si>
  <si>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</si>
  <si>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</si>
  <si>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</si>
  <si>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</si>
  <si>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</si>
  <si>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</si>
  <si>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</si>
  <si>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</si>
  <si>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</si>
  <si>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</si>
  <si>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</si>
  <si>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</si>
  <si>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</si>
  <si>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</si>
  <si>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</si>
  <si>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</si>
  <si>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</si>
  <si>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</si>
  <si>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</si>
  <si>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</si>
  <si>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</si>
  <si>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</si>
  <si>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</si>
  <si>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</si>
  <si>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</si>
  <si>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</si>
  <si>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</si>
  <si>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</si>
  <si>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</si>
  <si>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</si>
  <si>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</si>
  <si>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</si>
  <si>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</si>
  <si>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</si>
  <si>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</si>
  <si>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</si>
  <si>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</si>
  <si>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</si>
  <si>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</si>
  <si>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</si>
  <si>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</si>
  <si>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</si>
  <si>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</si>
  <si>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</si>
  <si>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</si>
  <si>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</si>
  <si>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</si>
  <si>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</si>
  <si>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</si>
  <si>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</si>
  <si>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</si>
  <si>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</si>
  <si>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</si>
  <si>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</si>
  <si>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</si>
  <si>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</si>
  <si>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</si>
  <si>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</si>
  <si>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</si>
  <si>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</si>
  <si>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</si>
  <si>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</si>
  <si>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</si>
  <si>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</si>
  <si>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</si>
  <si>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</si>
  <si>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</si>
  <si>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</si>
  <si>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</si>
  <si>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</si>
  <si>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</si>
  <si>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</si>
  <si>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</si>
  <si>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</si>
  <si>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</si>
  <si>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</si>
  <si>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</si>
  <si>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</si>
  <si>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</si>
  <si>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</si>
  <si>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</si>
  <si>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</si>
  <si>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</si>
  <si>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</si>
  <si>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</si>
  <si>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</si>
  <si>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</si>
  <si>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</si>
  <si>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</si>
  <si>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</si>
  <si>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</si>
  <si>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</si>
  <si>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</si>
  <si>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</si>
  <si>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COMUNICACION SOCIAL E INFO</t>
  </si>
  <si>
    <t>31111M270060000 COORDINACION ATENCION AL MIGRANTE</t>
  </si>
  <si>
    <t>31111M270070000 COORDINACION ATENCION CIUDADANA</t>
  </si>
  <si>
    <t>31111M270080000 COORDINACION DE JUVENTUD</t>
  </si>
  <si>
    <t>31111M270090100 DESPACHO DE SECRETARIA DEL H AYUNTAMIENT</t>
  </si>
  <si>
    <t>31111M270090200 JEFATURA ARCHIVO HISTORICO</t>
  </si>
  <si>
    <t>31111M270090300 JEFATURA JUZGADO ADMINISTRATIVO</t>
  </si>
  <si>
    <t>31111M270090400 JEFATURA MUSEO DE LA CIUDAD</t>
  </si>
  <si>
    <t>31111M270090500 JEFATURA DERECHOS HUMANOS</t>
  </si>
  <si>
    <t>31111M270090600 JEFATURA RECLUTAMIENTO</t>
  </si>
  <si>
    <t>31111M270100000 DIRECCION DE FISCALIZACION Y ALCOHOLES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</si>
  <si>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</si>
  <si>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</si>
  <si>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</si>
  <si>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</si>
  <si>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</si>
  <si>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PUBLICAS</t>
  </si>
  <si>
    <t>31111M270170100 DESPACHO DE SERVICIOS PUBLICOS</t>
  </si>
  <si>
    <t>31111M270170200 JEFATURA ALUMBRADO PUBLICO</t>
  </si>
  <si>
    <t>31111M270170300 JEFATURA ASEO PUBLICO</t>
  </si>
  <si>
    <t>31111M270170400 JEFATURA MERCADO</t>
  </si>
  <si>
    <t>31111M270170500 JEFATURA PANTEONES</t>
  </si>
  <si>
    <t>31111M270170600 JEFATURA PARQUES Y JARDINES</t>
  </si>
  <si>
    <t>31111M270170700 JEFATURA RASTRO</t>
  </si>
  <si>
    <t>31111M270170800 JEFATURA ADMON PARQUE EL SABINAL</t>
  </si>
  <si>
    <t>31111M270180000 DIRECCION DE DESARROLLO SOCIAL</t>
  </si>
  <si>
    <t>31111M270190100 DESPACHO DE SALUD PUBLICA</t>
  </si>
  <si>
    <t>31111M270200000 DIRECCION DE PLANEACION URBANA</t>
  </si>
  <si>
    <t>31111M270210000 DIRECCION DE DESARROLLO RURAL</t>
  </si>
  <si>
    <t>31111M270220000 COORDINACION DEL INSTITUTO DE LA MUJER</t>
  </si>
  <si>
    <t>31111M270230100 DESPACHO DIRECCION DE SEGURIDAD PUBLICA</t>
  </si>
  <si>
    <t>31111M270230200 SUBDIRECCION MOVILIDAD Y TRANSPORTE PUB</t>
  </si>
  <si>
    <t>31111M270240000 DIRECCION DE PROTECCION CIVIL</t>
  </si>
  <si>
    <t>31111M270250000 DIRECCION DE DESARROLLO ECONOMICO</t>
  </si>
  <si>
    <t>31111M270260100 DESPACHO DE LA DIRECCION DE TURISMO</t>
  </si>
  <si>
    <t>31111M270270000 DIRECCION DE DES URBANO Y MEDIO AMBIENTE</t>
  </si>
  <si>
    <t>31111M270280000 COORDINACION DE FOMENTO DEPORTIVO</t>
  </si>
  <si>
    <t>31111M270290000 COORDINACION DE EDUCACION</t>
  </si>
  <si>
    <t>31111M270300000 DIRECCION DE OFICIALIA MAYOR</t>
  </si>
  <si>
    <t>31111M270310000 DIRECCION DE CASA DE CULTURA</t>
  </si>
  <si>
    <t>31111M270900100 SISTEMA DIF SALVATIERRA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</si>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</sst>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0" fontId="40" fillId="33" borderId="12" xfId="0" applyFont="1" applyFill="1" applyBorder="1" applyAlignment="1">
      <alignment horizontal="left" vertical="center" indent="2"/>
    </xf>
    <xf numFmtId="0" fontId="40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0" fillId="0" borderId="14" xfId="0" applyFont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40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indent="2"/>
    </xf>
    <xf numFmtId="49" fontId="0" fillId="0" borderId="14" xfId="0" applyNumberFormat="1" applyBorder="1" applyAlignment="1">
      <alignment horizontal="left" vertical="center" indent="3"/>
    </xf>
    <xf numFmtId="49" fontId="0" fillId="0" borderId="14" xfId="0" applyNumberFormat="1" applyBorder="1" applyAlignment="1">
      <alignment horizontal="left" vertical="center" indent="5"/>
    </xf>
    <xf numFmtId="49" fontId="0" fillId="0" borderId="13" xfId="0" applyNumberFormat="1" applyBorder="1" applyAlignment="1">
      <alignment vertical="center"/>
    </xf>
    <xf numFmtId="49" fontId="40" fillId="0" borderId="14" xfId="0" applyNumberFormat="1" applyFont="1" applyBorder="1" applyAlignment="1">
      <alignment horizontal="left" vertical="center" indent="2"/>
    </xf>
    <xf numFmtId="49" fontId="0" fillId="0" borderId="14" xfId="0" applyNumberFormat="1" applyBorder="1" applyAlignment="1">
      <alignment horizontal="left" indent="3"/>
    </xf>
    <xf numFmtId="49" fontId="40" fillId="0" borderId="14" xfId="0" applyNumberFormat="1" applyFont="1" applyBorder="1" applyAlignment="1">
      <alignment horizontal="left" indent="2"/>
    </xf>
    <xf numFmtId="49" fontId="0" fillId="0" borderId="14" xfId="0" applyNumberFormat="1" applyBorder="1" applyAlignment="1">
      <alignment horizontal="left" vertical="center" indent="2"/>
    </xf>
    <xf numFmtId="49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4" fontId="0" fillId="0" borderId="13" xfId="46" applyNumberFormat="1" applyFont="1" applyFill="1" applyBorder="1" applyAlignment="1" applyProtection="1">
      <alignment horizontal="right" vertical="center"/>
      <protection locked="0"/>
    </xf>
    <xf numFmtId="4" fontId="0" fillId="0" borderId="13" xfId="46" applyNumberFormat="1" applyFont="1" applyFill="1" applyBorder="1" applyAlignment="1">
      <alignment horizontal="right" vertical="center"/>
    </xf>
    <xf numFmtId="4" fontId="40" fillId="0" borderId="13" xfId="46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>
      <alignment vertical="center"/>
    </xf>
    <xf numFmtId="4" fontId="0" fillId="0" borderId="13" xfId="46" applyNumberFormat="1" applyFont="1" applyFill="1" applyBorder="1" applyAlignment="1" applyProtection="1">
      <alignment horizontal="right" vertical="center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6" xfId="0" applyFont="1" applyBorder="1" applyAlignment="1">
      <alignment horizontal="left" vertical="center" indent="3"/>
    </xf>
    <xf numFmtId="164" fontId="40" fillId="0" borderId="13" xfId="46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left" vertical="center" indent="5"/>
    </xf>
    <xf numFmtId="164" fontId="0" fillId="0" borderId="13" xfId="46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left" vertical="center" indent="7"/>
    </xf>
    <xf numFmtId="164" fontId="0" fillId="0" borderId="13" xfId="46" applyNumberFormat="1" applyFont="1" applyFill="1" applyBorder="1" applyAlignment="1">
      <alignment horizontal="right"/>
    </xf>
    <xf numFmtId="164" fontId="0" fillId="33" borderId="17" xfId="46" applyNumberFormat="1" applyFont="1" applyFill="1" applyBorder="1" applyAlignment="1">
      <alignment horizontal="right"/>
    </xf>
    <xf numFmtId="164" fontId="0" fillId="0" borderId="13" xfId="46" applyNumberFormat="1" applyFont="1" applyBorder="1" applyAlignment="1">
      <alignment horizontal="right"/>
    </xf>
    <xf numFmtId="164" fontId="0" fillId="0" borderId="13" xfId="46" applyNumberFormat="1" applyFont="1" applyFill="1" applyBorder="1" applyAlignment="1">
      <alignment horizontal="right" vertical="center"/>
    </xf>
    <xf numFmtId="0" fontId="0" fillId="0" borderId="16" xfId="0" applyBorder="1" applyAlignment="1" applyProtection="1">
      <alignment horizontal="left" vertical="center" indent="5"/>
      <protection locked="0"/>
    </xf>
    <xf numFmtId="0" fontId="30" fillId="0" borderId="13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64" fontId="0" fillId="0" borderId="15" xfId="46" applyNumberFormat="1" applyFont="1" applyFill="1" applyBorder="1" applyAlignment="1">
      <alignment horizontal="right"/>
    </xf>
    <xf numFmtId="0" fontId="4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0" fillId="0" borderId="15" xfId="0" applyFont="1" applyBorder="1" applyAlignment="1">
      <alignment/>
    </xf>
    <xf numFmtId="0" fontId="0" fillId="0" borderId="13" xfId="0" applyBorder="1" applyAlignment="1">
      <alignment horizontal="left" indent="3"/>
    </xf>
    <xf numFmtId="0" fontId="0" fillId="33" borderId="17" xfId="0" applyFill="1" applyBorder="1" applyAlignment="1">
      <alignment vertical="center"/>
    </xf>
    <xf numFmtId="164" fontId="40" fillId="0" borderId="13" xfId="46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4"/>
      <protection locked="0"/>
    </xf>
    <xf numFmtId="165" fontId="0" fillId="0" borderId="13" xfId="0" applyNumberFormat="1" applyBorder="1" applyAlignment="1" applyProtection="1">
      <alignment vertical="center"/>
      <protection locked="0"/>
    </xf>
    <xf numFmtId="164" fontId="0" fillId="0" borderId="13" xfId="46" applyNumberFormat="1" applyFont="1" applyFill="1" applyBorder="1" applyAlignment="1" applyProtection="1">
      <alignment vertical="center"/>
      <protection locked="0"/>
    </xf>
    <xf numFmtId="0" fontId="30" fillId="0" borderId="13" xfId="0" applyFont="1" applyBorder="1" applyAlignment="1">
      <alignment horizontal="left" vertical="center"/>
    </xf>
    <xf numFmtId="16" fontId="0" fillId="0" borderId="13" xfId="0" applyNumberFormat="1" applyBorder="1" applyAlignment="1">
      <alignment vertical="center"/>
    </xf>
    <xf numFmtId="164" fontId="0" fillId="0" borderId="13" xfId="46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3" fontId="0" fillId="0" borderId="15" xfId="46" applyFont="1" applyFill="1" applyBorder="1" applyAlignment="1">
      <alignment/>
    </xf>
    <xf numFmtId="0" fontId="40" fillId="33" borderId="11" xfId="0" applyFont="1" applyFill="1" applyBorder="1" applyAlignment="1">
      <alignment horizontal="left" vertical="center" wrapText="1" indent="3"/>
    </xf>
    <xf numFmtId="4" fontId="40" fillId="0" borderId="13" xfId="46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46" applyNumberFormat="1" applyFont="1" applyFill="1" applyBorder="1" applyAlignment="1" applyProtection="1">
      <alignment/>
      <protection locked="0"/>
    </xf>
    <xf numFmtId="4" fontId="0" fillId="0" borderId="13" xfId="46" applyNumberFormat="1" applyFont="1" applyFill="1" applyBorder="1" applyAlignment="1">
      <alignment/>
    </xf>
    <xf numFmtId="4" fontId="41" fillId="33" borderId="17" xfId="46" applyNumberFormat="1" applyFont="1" applyFill="1" applyBorder="1" applyAlignment="1">
      <alignment/>
    </xf>
    <xf numFmtId="4" fontId="42" fillId="33" borderId="17" xfId="46" applyNumberFormat="1" applyFont="1" applyFill="1" applyBorder="1" applyAlignment="1">
      <alignment/>
    </xf>
    <xf numFmtId="4" fontId="40" fillId="0" borderId="13" xfId="46" applyNumberFormat="1" applyFont="1" applyFill="1" applyBorder="1" applyAlignment="1">
      <alignment/>
    </xf>
    <xf numFmtId="0" fontId="40" fillId="0" borderId="13" xfId="0" applyFont="1" applyBorder="1" applyAlignment="1">
      <alignment horizontal="left" vertical="center" wrapText="1" indent="3"/>
    </xf>
    <xf numFmtId="0" fontId="40" fillId="0" borderId="15" xfId="0" applyFont="1" applyBorder="1" applyAlignment="1">
      <alignment horizontal="left" vertical="center" wrapText="1" indent="3"/>
    </xf>
    <xf numFmtId="4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2" fontId="40" fillId="33" borderId="11" xfId="0" applyNumberFormat="1" applyFont="1" applyFill="1" applyBorder="1" applyAlignment="1">
      <alignment horizontal="center" vertical="center" wrapText="1"/>
    </xf>
    <xf numFmtId="4" fontId="40" fillId="0" borderId="13" xfId="46" applyNumberFormat="1" applyFont="1" applyFill="1" applyBorder="1" applyAlignment="1" applyProtection="1">
      <alignment vertical="center"/>
      <protection locked="0"/>
    </xf>
    <xf numFmtId="4" fontId="0" fillId="0" borderId="13" xfId="46" applyNumberFormat="1" applyFont="1" applyFill="1" applyBorder="1" applyAlignment="1" applyProtection="1">
      <alignment vertical="center"/>
      <protection locked="0"/>
    </xf>
    <xf numFmtId="4" fontId="0" fillId="0" borderId="13" xfId="46" applyNumberFormat="1" applyFont="1" applyFill="1" applyBorder="1" applyAlignment="1">
      <alignment vertical="center"/>
    </xf>
    <xf numFmtId="0" fontId="40" fillId="0" borderId="15" xfId="0" applyFont="1" applyBorder="1" applyAlignment="1">
      <alignment horizontal="left" vertical="center" indent="3"/>
    </xf>
    <xf numFmtId="4" fontId="0" fillId="0" borderId="15" xfId="46" applyNumberFormat="1" applyFont="1" applyFill="1" applyBorder="1" applyAlignment="1">
      <alignment vertical="center"/>
    </xf>
    <xf numFmtId="0" fontId="0" fillId="0" borderId="18" xfId="0" applyBorder="1" applyAlignment="1">
      <alignment horizontal="left" vertical="center" indent="6"/>
    </xf>
    <xf numFmtId="4" fontId="0" fillId="0" borderId="18" xfId="46" applyNumberFormat="1" applyFont="1" applyFill="1" applyBorder="1" applyAlignment="1" applyProtection="1">
      <alignment vertical="center"/>
      <protection locked="0"/>
    </xf>
    <xf numFmtId="0" fontId="40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2" fillId="33" borderId="17" xfId="46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4" fontId="40" fillId="0" borderId="13" xfId="46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8" xfId="0" applyNumberFormat="1" applyBorder="1" applyAlignment="1" applyProtection="1">
      <alignment/>
      <protection locked="0"/>
    </xf>
    <xf numFmtId="4" fontId="42" fillId="33" borderId="17" xfId="46" applyNumberFormat="1" applyFont="1" applyFill="1" applyBorder="1" applyAlignment="1">
      <alignment/>
    </xf>
    <xf numFmtId="4" fontId="0" fillId="0" borderId="15" xfId="46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left" vertical="center" indent="3"/>
    </xf>
    <xf numFmtId="164" fontId="0" fillId="0" borderId="13" xfId="46" applyNumberFormat="1" applyFont="1" applyFill="1" applyBorder="1" applyAlignment="1">
      <alignment/>
    </xf>
    <xf numFmtId="0" fontId="0" fillId="0" borderId="13" xfId="0" applyBorder="1" applyAlignment="1">
      <alignment horizontal="left" indent="6"/>
    </xf>
    <xf numFmtId="0" fontId="0" fillId="0" borderId="13" xfId="0" applyBorder="1" applyAlignment="1">
      <alignment horizontal="left" vertical="center" indent="9"/>
    </xf>
    <xf numFmtId="4" fontId="0" fillId="33" borderId="17" xfId="46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wrapText="1" indent="3"/>
    </xf>
    <xf numFmtId="4" fontId="0" fillId="0" borderId="0" xfId="46" applyNumberFormat="1" applyFont="1" applyAlignment="1">
      <alignment/>
    </xf>
    <xf numFmtId="4" fontId="0" fillId="0" borderId="0" xfId="46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0" fillId="34" borderId="18" xfId="0" applyFont="1" applyFill="1" applyBorder="1" applyAlignment="1">
      <alignment horizontal="left" vertical="center" indent="3"/>
    </xf>
    <xf numFmtId="164" fontId="40" fillId="34" borderId="13" xfId="46" applyNumberFormat="1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6"/>
    </xf>
    <xf numFmtId="164" fontId="0" fillId="34" borderId="13" xfId="46" applyNumberFormat="1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9"/>
    </xf>
    <xf numFmtId="0" fontId="0" fillId="34" borderId="13" xfId="0" applyFill="1" applyBorder="1" applyAlignment="1">
      <alignment horizontal="left" vertical="center" indent="3"/>
    </xf>
    <xf numFmtId="164" fontId="0" fillId="34" borderId="13" xfId="46" applyNumberFormat="1" applyFont="1" applyFill="1" applyBorder="1" applyAlignment="1">
      <alignment vertical="center"/>
    </xf>
    <xf numFmtId="0" fontId="40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0" fillId="34" borderId="13" xfId="0" applyFill="1" applyBorder="1" applyAlignment="1">
      <alignment horizontal="left" indent="3"/>
    </xf>
    <xf numFmtId="0" fontId="40" fillId="34" borderId="13" xfId="0" applyFont="1" applyFill="1" applyBorder="1" applyAlignment="1">
      <alignment horizontal="left" indent="3"/>
    </xf>
    <xf numFmtId="43" fontId="0" fillId="0" borderId="15" xfId="46" applyFont="1" applyBorder="1" applyAlignment="1">
      <alignment/>
    </xf>
    <xf numFmtId="3" fontId="40" fillId="33" borderId="11" xfId="0" applyNumberFormat="1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 wrapText="1"/>
    </xf>
    <xf numFmtId="164" fontId="40" fillId="0" borderId="18" xfId="46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164" fontId="0" fillId="0" borderId="15" xfId="46" applyNumberFormat="1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164" fontId="40" fillId="0" borderId="19" xfId="46" applyNumberFormat="1" applyFont="1" applyFill="1" applyBorder="1" applyAlignment="1" applyProtection="1">
      <alignment vertical="center"/>
      <protection locked="0"/>
    </xf>
    <xf numFmtId="164" fontId="0" fillId="0" borderId="14" xfId="46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6"/>
    </xf>
    <xf numFmtId="164" fontId="40" fillId="0" borderId="14" xfId="46" applyNumberFormat="1" applyFont="1" applyFill="1" applyBorder="1" applyAlignment="1" applyProtection="1">
      <alignment vertical="center"/>
      <protection locked="0"/>
    </xf>
    <xf numFmtId="164" fontId="0" fillId="0" borderId="14" xfId="46" applyNumberFormat="1" applyFont="1" applyFill="1" applyBorder="1" applyAlignment="1" applyProtection="1">
      <alignment vertical="center" wrapText="1"/>
      <protection locked="0"/>
    </xf>
    <xf numFmtId="164" fontId="0" fillId="0" borderId="14" xfId="46" applyNumberFormat="1" applyFont="1" applyFill="1" applyBorder="1" applyAlignment="1">
      <alignment vertical="center"/>
    </xf>
    <xf numFmtId="164" fontId="0" fillId="0" borderId="20" xfId="46" applyNumberFormat="1" applyFont="1" applyFill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164" fontId="40" fillId="0" borderId="14" xfId="46" applyNumberFormat="1" applyFont="1" applyFill="1" applyBorder="1" applyAlignment="1" applyProtection="1">
      <alignment horizontal="right" vertical="center"/>
      <protection locked="0"/>
    </xf>
    <xf numFmtId="164" fontId="0" fillId="0" borderId="14" xfId="46" applyNumberFormat="1" applyFont="1" applyFill="1" applyBorder="1" applyAlignment="1" applyProtection="1">
      <alignment horizontal="right" vertical="center"/>
      <protection locked="0"/>
    </xf>
    <xf numFmtId="164" fontId="0" fillId="0" borderId="14" xfId="46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left" indent="3"/>
    </xf>
    <xf numFmtId="164" fontId="0" fillId="0" borderId="20" xfId="46" applyNumberFormat="1" applyFont="1" applyBorder="1" applyAlignment="1">
      <alignment horizontal="center"/>
    </xf>
    <xf numFmtId="0" fontId="43" fillId="0" borderId="21" xfId="0" applyFont="1" applyBorder="1" applyAlignment="1">
      <alignment horizontal="left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4" fillId="0" borderId="2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0" fillId="33" borderId="13" xfId="0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/>
    </xf>
    <xf numFmtId="3" fontId="40" fillId="33" borderId="15" xfId="0" applyNumberFormat="1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31">
      <selection activeCell="C106" sqref="C106"/>
    </sheetView>
  </sheetViews>
  <sheetFormatPr defaultColWidth="14.7109375" defaultRowHeight="15" zeroHeight="1"/>
  <cols>
    <col min="1" max="1" width="78.00390625" style="14" customWidth="1"/>
    <col min="2" max="2" width="19.57421875" style="0" customWidth="1"/>
    <col min="3" max="3" width="18.28125" style="0" customWidth="1"/>
    <col min="4" max="4" width="75.57421875" style="14" customWidth="1"/>
    <col min="5" max="5" width="20.00390625" style="0" customWidth="1"/>
    <col min="6" max="6" width="20.7109375" style="0" customWidth="1"/>
  </cols>
  <sheetData>
    <row r="1" spans="1:6" s="1" customFormat="1" ht="37.5" customHeight="1">
      <c r="A1" s="134" t="s">
        <v>0</v>
      </c>
      <c r="B1" s="134"/>
      <c r="C1" s="134"/>
      <c r="D1" s="134"/>
      <c r="E1" s="134"/>
      <c r="F1" s="134"/>
    </row>
    <row r="2" spans="1:6" ht="15">
      <c r="A2" s="135" t="s">
        <v>122</v>
      </c>
      <c r="B2" s="136"/>
      <c r="C2" s="136"/>
      <c r="D2" s="136"/>
      <c r="E2" s="136"/>
      <c r="F2" s="137"/>
    </row>
    <row r="3" spans="1:6" ht="15">
      <c r="A3" s="138" t="s">
        <v>1</v>
      </c>
      <c r="B3" s="139"/>
      <c r="C3" s="139"/>
      <c r="D3" s="139"/>
      <c r="E3" s="139"/>
      <c r="F3" s="140"/>
    </row>
    <row r="4" spans="1:6" ht="15">
      <c r="A4" s="138" t="s">
        <v>123</v>
      </c>
      <c r="B4" s="139"/>
      <c r="C4" s="139"/>
      <c r="D4" s="139"/>
      <c r="E4" s="139"/>
      <c r="F4" s="140"/>
    </row>
    <row r="5" spans="1:6" ht="15">
      <c r="A5" s="141" t="s">
        <v>2</v>
      </c>
      <c r="B5" s="142"/>
      <c r="C5" s="142"/>
      <c r="D5" s="142"/>
      <c r="E5" s="142"/>
      <c r="F5" s="143"/>
    </row>
    <row r="6" spans="1:6" ht="30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ht="15">
      <c r="A7" s="6" t="s">
        <v>5</v>
      </c>
      <c r="B7" s="7"/>
      <c r="C7" s="7"/>
      <c r="D7" s="8" t="s">
        <v>6</v>
      </c>
      <c r="E7" s="7"/>
      <c r="F7" s="7"/>
    </row>
    <row r="8" spans="1:6" ht="15">
      <c r="A8" s="6" t="s">
        <v>7</v>
      </c>
      <c r="B8" s="7"/>
      <c r="C8" s="7"/>
      <c r="D8" s="8" t="s">
        <v>8</v>
      </c>
      <c r="E8" s="7"/>
      <c r="F8" s="7"/>
    </row>
    <row r="9" spans="1:6" ht="15">
      <c r="A9" s="9" t="s">
        <v>9</v>
      </c>
      <c r="B9" s="25">
        <f>SUM(B10:B16)</f>
        <v>49343284.34</v>
      </c>
      <c r="C9" s="25">
        <f>SUM(C10:C16)</f>
        <v>33609058.02</v>
      </c>
      <c r="D9" s="15" t="s">
        <v>10</v>
      </c>
      <c r="E9" s="25">
        <f>SUM(E10:E18)</f>
        <v>21640907</v>
      </c>
      <c r="F9" s="25">
        <f>SUM(F10:F18)</f>
        <v>24626784.42</v>
      </c>
    </row>
    <row r="10" spans="1:6" ht="15">
      <c r="A10" s="10" t="s">
        <v>11</v>
      </c>
      <c r="B10" s="29">
        <v>0</v>
      </c>
      <c r="C10" s="29">
        <v>0</v>
      </c>
      <c r="D10" s="16" t="s">
        <v>12</v>
      </c>
      <c r="E10" s="29">
        <v>1266409.92</v>
      </c>
      <c r="F10" s="29">
        <v>1266409.92</v>
      </c>
    </row>
    <row r="11" spans="1:6" ht="15">
      <c r="A11" s="10" t="s">
        <v>13</v>
      </c>
      <c r="B11" s="29">
        <v>48343144.03</v>
      </c>
      <c r="C11" s="29">
        <v>32608917.71</v>
      </c>
      <c r="D11" s="16" t="s">
        <v>14</v>
      </c>
      <c r="E11" s="29">
        <v>7399623.17</v>
      </c>
      <c r="F11" s="29">
        <v>8507949.16</v>
      </c>
    </row>
    <row r="12" spans="1:6" ht="15">
      <c r="A12" s="10" t="s">
        <v>15</v>
      </c>
      <c r="B12" s="29">
        <v>0</v>
      </c>
      <c r="C12" s="29">
        <v>0</v>
      </c>
      <c r="D12" s="16" t="s">
        <v>16</v>
      </c>
      <c r="E12" s="29">
        <v>5246898.34</v>
      </c>
      <c r="F12" s="29">
        <v>5296898.34</v>
      </c>
    </row>
    <row r="13" spans="1:6" ht="15">
      <c r="A13" s="10" t="s">
        <v>17</v>
      </c>
      <c r="B13" s="29">
        <v>1000140.31</v>
      </c>
      <c r="C13" s="29">
        <v>1000140.31</v>
      </c>
      <c r="D13" s="16" t="s">
        <v>18</v>
      </c>
      <c r="E13" s="29">
        <v>0</v>
      </c>
      <c r="F13" s="29">
        <v>0</v>
      </c>
    </row>
    <row r="14" spans="1:6" ht="15">
      <c r="A14" s="10" t="s">
        <v>19</v>
      </c>
      <c r="B14" s="29">
        <v>0</v>
      </c>
      <c r="C14" s="29">
        <v>0</v>
      </c>
      <c r="D14" s="16" t="s">
        <v>20</v>
      </c>
      <c r="E14" s="29">
        <v>2316035.69</v>
      </c>
      <c r="F14" s="29">
        <v>2571718.17</v>
      </c>
    </row>
    <row r="15" spans="1:6" ht="15">
      <c r="A15" s="10" t="s">
        <v>21</v>
      </c>
      <c r="B15" s="29">
        <v>0</v>
      </c>
      <c r="C15" s="29">
        <v>0</v>
      </c>
      <c r="D15" s="16" t="s">
        <v>22</v>
      </c>
      <c r="E15" s="29">
        <v>0</v>
      </c>
      <c r="F15" s="29">
        <v>0</v>
      </c>
    </row>
    <row r="16" spans="1:6" ht="15">
      <c r="A16" s="10" t="s">
        <v>23</v>
      </c>
      <c r="B16" s="29">
        <v>0</v>
      </c>
      <c r="C16" s="29">
        <v>0</v>
      </c>
      <c r="D16" s="16" t="s">
        <v>24</v>
      </c>
      <c r="E16" s="29">
        <v>4076894.11</v>
      </c>
      <c r="F16" s="29">
        <v>6094926.39</v>
      </c>
    </row>
    <row r="17" spans="1:6" ht="15">
      <c r="A17" s="9" t="s">
        <v>25</v>
      </c>
      <c r="B17" s="25">
        <f>SUM(B18:B24)</f>
        <v>6542722.16</v>
      </c>
      <c r="C17" s="25">
        <f>SUM(C18:C24)</f>
        <v>6514547.99</v>
      </c>
      <c r="D17" s="16" t="s">
        <v>26</v>
      </c>
      <c r="E17" s="29">
        <v>0</v>
      </c>
      <c r="F17" s="29">
        <v>0</v>
      </c>
    </row>
    <row r="18" spans="1:6" ht="15">
      <c r="A18" s="10" t="s">
        <v>27</v>
      </c>
      <c r="B18" s="29">
        <v>0</v>
      </c>
      <c r="C18" s="29">
        <v>0</v>
      </c>
      <c r="D18" s="16" t="s">
        <v>28</v>
      </c>
      <c r="E18" s="29">
        <v>1335045.77</v>
      </c>
      <c r="F18" s="29">
        <v>888882.44</v>
      </c>
    </row>
    <row r="19" spans="1:6" ht="15">
      <c r="A19" s="10" t="s">
        <v>29</v>
      </c>
      <c r="B19" s="29">
        <v>2787193.51</v>
      </c>
      <c r="C19" s="29">
        <v>2799309.58</v>
      </c>
      <c r="D19" s="15" t="s">
        <v>30</v>
      </c>
      <c r="E19" s="25">
        <f>SUM(E20:E22)</f>
        <v>0</v>
      </c>
      <c r="F19" s="25">
        <f>SUM(F20:F22)</f>
        <v>0</v>
      </c>
    </row>
    <row r="20" spans="1:6" ht="15">
      <c r="A20" s="10" t="s">
        <v>31</v>
      </c>
      <c r="B20" s="29">
        <v>728588.29</v>
      </c>
      <c r="C20" s="29">
        <v>700298.05</v>
      </c>
      <c r="D20" s="16" t="s">
        <v>32</v>
      </c>
      <c r="E20" s="29">
        <v>0</v>
      </c>
      <c r="F20" s="29">
        <v>0</v>
      </c>
    </row>
    <row r="21" spans="1:6" ht="15">
      <c r="A21" s="10" t="s">
        <v>33</v>
      </c>
      <c r="B21" s="29">
        <v>289522.36</v>
      </c>
      <c r="C21" s="29">
        <v>289522.36</v>
      </c>
      <c r="D21" s="16" t="s">
        <v>34</v>
      </c>
      <c r="E21" s="29">
        <v>0</v>
      </c>
      <c r="F21" s="29">
        <v>0</v>
      </c>
    </row>
    <row r="22" spans="1:6" ht="15">
      <c r="A22" s="10" t="s">
        <v>35</v>
      </c>
      <c r="B22" s="29">
        <v>34500</v>
      </c>
      <c r="C22" s="29">
        <v>22500</v>
      </c>
      <c r="D22" s="16" t="s">
        <v>36</v>
      </c>
      <c r="E22" s="29">
        <v>0</v>
      </c>
      <c r="F22" s="29">
        <v>0</v>
      </c>
    </row>
    <row r="23" spans="1:6" ht="15">
      <c r="A23" s="10" t="s">
        <v>37</v>
      </c>
      <c r="B23" s="29">
        <v>0</v>
      </c>
      <c r="C23" s="29">
        <v>0</v>
      </c>
      <c r="D23" s="15" t="s">
        <v>38</v>
      </c>
      <c r="E23" s="25">
        <f>E24+E25</f>
        <v>-9750000</v>
      </c>
      <c r="F23" s="25">
        <f>F24+F25</f>
        <v>0</v>
      </c>
    </row>
    <row r="24" spans="1:6" ht="15">
      <c r="A24" s="10" t="s">
        <v>39</v>
      </c>
      <c r="B24" s="29">
        <v>2702918</v>
      </c>
      <c r="C24" s="29">
        <v>2702918</v>
      </c>
      <c r="D24" s="16" t="s">
        <v>40</v>
      </c>
      <c r="E24" s="29">
        <v>-9750000</v>
      </c>
      <c r="F24" s="29">
        <v>0</v>
      </c>
    </row>
    <row r="25" spans="1:6" ht="15">
      <c r="A25" s="9" t="s">
        <v>41</v>
      </c>
      <c r="B25" s="25">
        <f>SUM(B26:B30)</f>
        <v>12044807.57</v>
      </c>
      <c r="C25" s="25">
        <f>SUM(C26:C30)</f>
        <v>27331158.650000002</v>
      </c>
      <c r="D25" s="16" t="s">
        <v>42</v>
      </c>
      <c r="E25" s="29">
        <v>0</v>
      </c>
      <c r="F25" s="29">
        <v>0</v>
      </c>
    </row>
    <row r="26" spans="1:6" ht="15">
      <c r="A26" s="10" t="s">
        <v>43</v>
      </c>
      <c r="B26" s="29">
        <v>3870528.74</v>
      </c>
      <c r="C26" s="29">
        <v>3870528.74</v>
      </c>
      <c r="D26" s="15" t="s">
        <v>44</v>
      </c>
      <c r="E26" s="29">
        <v>0</v>
      </c>
      <c r="F26" s="29">
        <v>0</v>
      </c>
    </row>
    <row r="27" spans="1:6" ht="15">
      <c r="A27" s="10" t="s">
        <v>45</v>
      </c>
      <c r="B27" s="29">
        <v>484765.38</v>
      </c>
      <c r="C27" s="29">
        <v>484765.38</v>
      </c>
      <c r="D27" s="15" t="s">
        <v>46</v>
      </c>
      <c r="E27" s="25">
        <f>SUM(E28:E30)</f>
        <v>13000000</v>
      </c>
      <c r="F27" s="25">
        <f>SUM(F28:F30)</f>
        <v>13000000</v>
      </c>
    </row>
    <row r="28" spans="1:6" ht="15">
      <c r="A28" s="10" t="s">
        <v>47</v>
      </c>
      <c r="B28" s="29">
        <v>0</v>
      </c>
      <c r="C28" s="29">
        <v>0</v>
      </c>
      <c r="D28" s="16" t="s">
        <v>48</v>
      </c>
      <c r="E28" s="29">
        <v>0</v>
      </c>
      <c r="F28" s="29">
        <v>0</v>
      </c>
    </row>
    <row r="29" spans="1:6" ht="15">
      <c r="A29" s="10" t="s">
        <v>49</v>
      </c>
      <c r="B29" s="29">
        <v>7689513.45</v>
      </c>
      <c r="C29" s="29">
        <v>22975864.53</v>
      </c>
      <c r="D29" s="16" t="s">
        <v>50</v>
      </c>
      <c r="E29" s="29">
        <v>0</v>
      </c>
      <c r="F29" s="29">
        <v>0</v>
      </c>
    </row>
    <row r="30" spans="1:6" ht="15">
      <c r="A30" s="10" t="s">
        <v>51</v>
      </c>
      <c r="B30" s="29">
        <v>0</v>
      </c>
      <c r="C30" s="29">
        <v>0</v>
      </c>
      <c r="D30" s="16" t="s">
        <v>52</v>
      </c>
      <c r="E30" s="29">
        <v>13000000</v>
      </c>
      <c r="F30" s="29">
        <v>13000000</v>
      </c>
    </row>
    <row r="31" spans="1:6" ht="1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ht="15">
      <c r="A32" s="10" t="s">
        <v>55</v>
      </c>
      <c r="B32" s="29">
        <v>0</v>
      </c>
      <c r="C32" s="29">
        <v>0</v>
      </c>
      <c r="D32" s="16" t="s">
        <v>56</v>
      </c>
      <c r="E32" s="25">
        <v>0</v>
      </c>
      <c r="F32" s="25">
        <v>0</v>
      </c>
    </row>
    <row r="33" spans="1:6" ht="15">
      <c r="A33" s="10" t="s">
        <v>57</v>
      </c>
      <c r="B33" s="29">
        <v>0</v>
      </c>
      <c r="C33" s="29">
        <v>0</v>
      </c>
      <c r="D33" s="16" t="s">
        <v>58</v>
      </c>
      <c r="E33" s="29">
        <v>0</v>
      </c>
      <c r="F33" s="29">
        <v>0</v>
      </c>
    </row>
    <row r="34" spans="1:6" ht="15">
      <c r="A34" s="10" t="s">
        <v>59</v>
      </c>
      <c r="B34" s="29">
        <v>0</v>
      </c>
      <c r="C34" s="29">
        <v>0</v>
      </c>
      <c r="D34" s="16" t="s">
        <v>60</v>
      </c>
      <c r="E34" s="29">
        <v>0</v>
      </c>
      <c r="F34" s="29">
        <v>0</v>
      </c>
    </row>
    <row r="35" spans="1:6" ht="15">
      <c r="A35" s="10" t="s">
        <v>61</v>
      </c>
      <c r="B35" s="29">
        <v>0</v>
      </c>
      <c r="C35" s="29">
        <v>0</v>
      </c>
      <c r="D35" s="16" t="s">
        <v>62</v>
      </c>
      <c r="E35" s="29">
        <v>0</v>
      </c>
      <c r="F35" s="29">
        <v>0</v>
      </c>
    </row>
    <row r="36" spans="1:6" ht="15">
      <c r="A36" s="10" t="s">
        <v>63</v>
      </c>
      <c r="B36" s="29">
        <v>0</v>
      </c>
      <c r="C36" s="29">
        <v>0</v>
      </c>
      <c r="D36" s="16" t="s">
        <v>64</v>
      </c>
      <c r="E36" s="29">
        <v>0</v>
      </c>
      <c r="F36" s="29">
        <v>0</v>
      </c>
    </row>
    <row r="37" spans="1:6" ht="15">
      <c r="A37" s="9" t="s">
        <v>65</v>
      </c>
      <c r="B37" s="29">
        <v>0</v>
      </c>
      <c r="C37" s="29">
        <v>0</v>
      </c>
      <c r="D37" s="16" t="s">
        <v>66</v>
      </c>
      <c r="E37" s="29">
        <v>0</v>
      </c>
      <c r="F37" s="29">
        <v>0</v>
      </c>
    </row>
    <row r="38" spans="1:6" ht="1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ht="15">
      <c r="A39" s="10" t="s">
        <v>69</v>
      </c>
      <c r="B39" s="29">
        <v>0</v>
      </c>
      <c r="C39" s="29">
        <v>0</v>
      </c>
      <c r="D39" s="16" t="s">
        <v>70</v>
      </c>
      <c r="E39" s="29">
        <v>0</v>
      </c>
      <c r="F39" s="29">
        <v>0</v>
      </c>
    </row>
    <row r="40" spans="1:6" ht="15">
      <c r="A40" s="10" t="s">
        <v>71</v>
      </c>
      <c r="B40" s="29">
        <v>0</v>
      </c>
      <c r="C40" s="29">
        <v>0</v>
      </c>
      <c r="D40" s="16" t="s">
        <v>72</v>
      </c>
      <c r="E40" s="29">
        <v>0</v>
      </c>
      <c r="F40" s="29">
        <v>0</v>
      </c>
    </row>
    <row r="41" spans="1:6" ht="1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29">
        <v>0</v>
      </c>
      <c r="F41" s="29">
        <v>0</v>
      </c>
    </row>
    <row r="42" spans="1:6" ht="15">
      <c r="A42" s="10" t="s">
        <v>75</v>
      </c>
      <c r="B42" s="29">
        <v>0</v>
      </c>
      <c r="C42" s="29">
        <v>0</v>
      </c>
      <c r="D42" s="15" t="s">
        <v>76</v>
      </c>
      <c r="E42" s="25">
        <f>SUM(E43:E45)</f>
        <v>0</v>
      </c>
      <c r="F42" s="25">
        <f>SUM(F43:F45)</f>
        <v>0</v>
      </c>
    </row>
    <row r="43" spans="1:6" ht="15">
      <c r="A43" s="10" t="s">
        <v>77</v>
      </c>
      <c r="B43" s="29">
        <v>0</v>
      </c>
      <c r="C43" s="29">
        <v>0</v>
      </c>
      <c r="D43" s="16" t="s">
        <v>78</v>
      </c>
      <c r="E43" s="29">
        <v>0</v>
      </c>
      <c r="F43" s="29">
        <v>0</v>
      </c>
    </row>
    <row r="44" spans="1:6" ht="15">
      <c r="A44" s="10" t="s">
        <v>79</v>
      </c>
      <c r="B44" s="29">
        <v>0</v>
      </c>
      <c r="C44" s="29">
        <v>0</v>
      </c>
      <c r="D44" s="16" t="s">
        <v>80</v>
      </c>
      <c r="E44" s="29">
        <v>0</v>
      </c>
      <c r="F44" s="29">
        <v>0</v>
      </c>
    </row>
    <row r="45" spans="1:6" ht="15">
      <c r="A45" s="10" t="s">
        <v>81</v>
      </c>
      <c r="B45" s="29">
        <v>0</v>
      </c>
      <c r="C45" s="29">
        <v>0</v>
      </c>
      <c r="D45" s="16" t="s">
        <v>82</v>
      </c>
      <c r="E45" s="29">
        <v>0</v>
      </c>
      <c r="F45" s="29">
        <v>0</v>
      </c>
    </row>
    <row r="46" spans="1:6" ht="15">
      <c r="A46" s="7"/>
      <c r="B46" s="26"/>
      <c r="C46" s="26"/>
      <c r="D46" s="17"/>
      <c r="E46" s="26">
        <v>0</v>
      </c>
      <c r="F46" s="26">
        <v>0</v>
      </c>
    </row>
    <row r="47" spans="1:6" ht="15">
      <c r="A47" s="11" t="s">
        <v>83</v>
      </c>
      <c r="B47" s="27">
        <f>B9+B17+B25+B31+B37+B38+B41</f>
        <v>67930814.07</v>
      </c>
      <c r="C47" s="27">
        <f>C9+C17+C25+C31+C37+C38+C41</f>
        <v>67454764.66000001</v>
      </c>
      <c r="D47" s="18" t="s">
        <v>84</v>
      </c>
      <c r="E47" s="27">
        <f>E9+E19+E23+E26+E27+E31+E38+E42</f>
        <v>24890907</v>
      </c>
      <c r="F47" s="27">
        <f>F9+F19+F23+F26+F27+F31+F38+F42</f>
        <v>37626784.42</v>
      </c>
    </row>
    <row r="48" spans="1:6" ht="15">
      <c r="A48" s="7"/>
      <c r="B48" s="26"/>
      <c r="C48" s="26"/>
      <c r="D48" s="17"/>
      <c r="E48" s="26"/>
      <c r="F48" s="26"/>
    </row>
    <row r="49" spans="1:6" ht="15">
      <c r="A49" s="6" t="s">
        <v>85</v>
      </c>
      <c r="B49" s="26"/>
      <c r="C49" s="26"/>
      <c r="D49" s="18" t="s">
        <v>86</v>
      </c>
      <c r="E49" s="26"/>
      <c r="F49" s="26"/>
    </row>
    <row r="50" spans="1:6" ht="15">
      <c r="A50" s="9" t="s">
        <v>87</v>
      </c>
      <c r="B50" s="29">
        <v>0</v>
      </c>
      <c r="C50" s="29">
        <v>0</v>
      </c>
      <c r="D50" s="15" t="s">
        <v>88</v>
      </c>
      <c r="E50" s="29">
        <v>0</v>
      </c>
      <c r="F50" s="29">
        <v>0</v>
      </c>
    </row>
    <row r="51" spans="1:6" ht="15">
      <c r="A51" s="9" t="s">
        <v>89</v>
      </c>
      <c r="B51" s="29">
        <v>0</v>
      </c>
      <c r="C51" s="29">
        <v>0</v>
      </c>
      <c r="D51" s="15" t="s">
        <v>90</v>
      </c>
      <c r="E51" s="29">
        <v>0</v>
      </c>
      <c r="F51" s="29">
        <v>0</v>
      </c>
    </row>
    <row r="52" spans="1:6" ht="15">
      <c r="A52" s="9" t="s">
        <v>91</v>
      </c>
      <c r="B52" s="29">
        <v>393692263.6</v>
      </c>
      <c r="C52" s="29">
        <v>417391233.27</v>
      </c>
      <c r="D52" s="15" t="s">
        <v>92</v>
      </c>
      <c r="E52" s="29">
        <v>0</v>
      </c>
      <c r="F52" s="29">
        <v>0</v>
      </c>
    </row>
    <row r="53" spans="1:6" ht="15">
      <c r="A53" s="9" t="s">
        <v>93</v>
      </c>
      <c r="B53" s="29">
        <v>94848950.94</v>
      </c>
      <c r="C53" s="29">
        <v>94840250.94</v>
      </c>
      <c r="D53" s="15" t="s">
        <v>94</v>
      </c>
      <c r="E53" s="29">
        <v>0</v>
      </c>
      <c r="F53" s="29">
        <v>0</v>
      </c>
    </row>
    <row r="54" spans="1:6" ht="15">
      <c r="A54" s="9" t="s">
        <v>95</v>
      </c>
      <c r="B54" s="29">
        <v>308430.75</v>
      </c>
      <c r="C54" s="29">
        <v>308430.75</v>
      </c>
      <c r="D54" s="15" t="s">
        <v>96</v>
      </c>
      <c r="E54" s="29">
        <v>0</v>
      </c>
      <c r="F54" s="29">
        <v>0</v>
      </c>
    </row>
    <row r="55" spans="1:6" ht="15">
      <c r="A55" s="9" t="s">
        <v>97</v>
      </c>
      <c r="B55" s="29">
        <v>-26257083.93</v>
      </c>
      <c r="C55" s="29">
        <v>-26257083.93</v>
      </c>
      <c r="D55" s="19" t="s">
        <v>98</v>
      </c>
      <c r="E55" s="29">
        <v>0</v>
      </c>
      <c r="F55" s="29">
        <v>0</v>
      </c>
    </row>
    <row r="56" spans="1:6" ht="15">
      <c r="A56" s="9" t="s">
        <v>99</v>
      </c>
      <c r="B56" s="29">
        <v>0</v>
      </c>
      <c r="C56" s="29">
        <v>0</v>
      </c>
      <c r="D56" s="17"/>
      <c r="E56" s="26"/>
      <c r="F56" s="26"/>
    </row>
    <row r="57" spans="1:6" ht="15">
      <c r="A57" s="9" t="s">
        <v>100</v>
      </c>
      <c r="B57" s="29">
        <v>0</v>
      </c>
      <c r="C57" s="29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ht="15">
      <c r="A58" s="9" t="s">
        <v>102</v>
      </c>
      <c r="B58" s="29">
        <v>0</v>
      </c>
      <c r="C58" s="29">
        <v>0</v>
      </c>
      <c r="D58" s="17"/>
      <c r="E58" s="26"/>
      <c r="F58" s="26"/>
    </row>
    <row r="59" spans="1:6" ht="15">
      <c r="A59" s="7"/>
      <c r="B59" s="26"/>
      <c r="C59" s="26"/>
      <c r="D59" s="18" t="s">
        <v>103</v>
      </c>
      <c r="E59" s="27">
        <f>E47+E57</f>
        <v>24890907</v>
      </c>
      <c r="F59" s="27">
        <f>F47+F57</f>
        <v>37626784.42</v>
      </c>
    </row>
    <row r="60" spans="1:6" ht="15">
      <c r="A60" s="11" t="s">
        <v>104</v>
      </c>
      <c r="B60" s="27">
        <f>SUM(B50:B58)</f>
        <v>462592561.36</v>
      </c>
      <c r="C60" s="27">
        <f>SUM(C50:C58)</f>
        <v>486282831.03</v>
      </c>
      <c r="D60" s="17"/>
      <c r="E60" s="26"/>
      <c r="F60" s="26"/>
    </row>
    <row r="61" spans="1:6" ht="15">
      <c r="A61" s="7"/>
      <c r="B61" s="26"/>
      <c r="C61" s="26"/>
      <c r="D61" s="20" t="s">
        <v>105</v>
      </c>
      <c r="E61" s="26"/>
      <c r="F61" s="26"/>
    </row>
    <row r="62" spans="1:6" ht="15">
      <c r="A62" s="11" t="s">
        <v>106</v>
      </c>
      <c r="B62" s="27">
        <f>SUM(B47+B60)</f>
        <v>530523375.43</v>
      </c>
      <c r="C62" s="27">
        <f>SUM(C47+C60)</f>
        <v>553737595.6899999</v>
      </c>
      <c r="D62" s="17"/>
      <c r="E62" s="26"/>
      <c r="F62" s="26"/>
    </row>
    <row r="63" spans="1:6" ht="15">
      <c r="A63" s="7"/>
      <c r="B63" s="24"/>
      <c r="C63" s="24"/>
      <c r="D63" s="21" t="s">
        <v>107</v>
      </c>
      <c r="E63" s="25">
        <f>SUM(E64:E66)</f>
        <v>31040469.59</v>
      </c>
      <c r="F63" s="25">
        <f>SUM(F64:F66)</f>
        <v>31101961.86</v>
      </c>
    </row>
    <row r="64" spans="1:6" ht="15">
      <c r="A64" s="7"/>
      <c r="B64" s="24"/>
      <c r="C64" s="24"/>
      <c r="D64" s="15" t="s">
        <v>108</v>
      </c>
      <c r="E64" s="29">
        <v>28504413.5</v>
      </c>
      <c r="F64" s="29">
        <v>28565905.77</v>
      </c>
    </row>
    <row r="65" spans="1:6" ht="15">
      <c r="A65" s="7"/>
      <c r="B65" s="24"/>
      <c r="C65" s="24"/>
      <c r="D65" s="19" t="s">
        <v>109</v>
      </c>
      <c r="E65" s="29">
        <v>1516620</v>
      </c>
      <c r="F65" s="29">
        <v>1516620</v>
      </c>
    </row>
    <row r="66" spans="1:6" ht="15">
      <c r="A66" s="7"/>
      <c r="B66" s="24"/>
      <c r="C66" s="24"/>
      <c r="D66" s="15" t="s">
        <v>110</v>
      </c>
      <c r="E66" s="29">
        <v>1019436.09</v>
      </c>
      <c r="F66" s="29">
        <v>1019436.09</v>
      </c>
    </row>
    <row r="67" spans="1:6" ht="15">
      <c r="A67" s="7"/>
      <c r="B67" s="24"/>
      <c r="C67" s="24"/>
      <c r="D67" s="17"/>
      <c r="E67" s="26"/>
      <c r="F67" s="26"/>
    </row>
    <row r="68" spans="1:6" ht="15">
      <c r="A68" s="7"/>
      <c r="B68" s="24"/>
      <c r="C68" s="24"/>
      <c r="D68" s="21" t="s">
        <v>111</v>
      </c>
      <c r="E68" s="25">
        <f>SUM(E69:E73)</f>
        <v>429002392.47</v>
      </c>
      <c r="F68" s="25">
        <f>SUM(F69:F73)</f>
        <v>485008849.41</v>
      </c>
    </row>
    <row r="69" spans="1:6" ht="15">
      <c r="A69" s="12"/>
      <c r="B69" s="24"/>
      <c r="C69" s="24"/>
      <c r="D69" s="15" t="s">
        <v>112</v>
      </c>
      <c r="E69" s="29">
        <v>21002295.23</v>
      </c>
      <c r="F69" s="29">
        <v>45589606.37</v>
      </c>
    </row>
    <row r="70" spans="1:6" ht="15">
      <c r="A70" s="12"/>
      <c r="B70" s="24"/>
      <c r="C70" s="24"/>
      <c r="D70" s="15" t="s">
        <v>113</v>
      </c>
      <c r="E70" s="29">
        <v>404261521.13</v>
      </c>
      <c r="F70" s="29">
        <v>435662317.38</v>
      </c>
    </row>
    <row r="71" spans="1:6" ht="15">
      <c r="A71" s="12"/>
      <c r="B71" s="24"/>
      <c r="C71" s="24"/>
      <c r="D71" s="15" t="s">
        <v>114</v>
      </c>
      <c r="E71" s="29">
        <v>0</v>
      </c>
      <c r="F71" s="29">
        <v>0</v>
      </c>
    </row>
    <row r="72" spans="1:6" ht="15">
      <c r="A72" s="12"/>
      <c r="B72" s="24"/>
      <c r="C72" s="24"/>
      <c r="D72" s="15" t="s">
        <v>115</v>
      </c>
      <c r="E72" s="29">
        <v>0</v>
      </c>
      <c r="F72" s="29">
        <v>0</v>
      </c>
    </row>
    <row r="73" spans="1:6" ht="15">
      <c r="A73" s="12"/>
      <c r="B73" s="24"/>
      <c r="C73" s="24"/>
      <c r="D73" s="15" t="s">
        <v>116</v>
      </c>
      <c r="E73" s="29">
        <v>3738576.11</v>
      </c>
      <c r="F73" s="29">
        <v>3756925.66</v>
      </c>
    </row>
    <row r="74" spans="1:6" ht="15">
      <c r="A74" s="12"/>
      <c r="B74" s="24"/>
      <c r="C74" s="24"/>
      <c r="D74" s="17"/>
      <c r="E74" s="26"/>
      <c r="F74" s="26"/>
    </row>
    <row r="75" spans="1:6" ht="15">
      <c r="A75" s="12"/>
      <c r="B75" s="24"/>
      <c r="C75" s="24"/>
      <c r="D75" s="21" t="s">
        <v>117</v>
      </c>
      <c r="E75" s="25">
        <f>E76+E77</f>
        <v>0</v>
      </c>
      <c r="F75" s="25">
        <f>F76+F77</f>
        <v>0</v>
      </c>
    </row>
    <row r="76" spans="1:6" ht="15">
      <c r="A76" s="12"/>
      <c r="B76" s="24"/>
      <c r="C76" s="24"/>
      <c r="D76" s="15" t="s">
        <v>118</v>
      </c>
      <c r="E76" s="29">
        <v>0</v>
      </c>
      <c r="F76" s="29">
        <v>0</v>
      </c>
    </row>
    <row r="77" spans="1:6" ht="15">
      <c r="A77" s="12"/>
      <c r="B77" s="24"/>
      <c r="C77" s="24"/>
      <c r="D77" s="15" t="s">
        <v>119</v>
      </c>
      <c r="E77" s="29">
        <v>0</v>
      </c>
      <c r="F77" s="29">
        <v>0</v>
      </c>
    </row>
    <row r="78" spans="1:6" ht="15">
      <c r="A78" s="12"/>
      <c r="B78" s="24"/>
      <c r="C78" s="24"/>
      <c r="D78" s="17"/>
      <c r="E78" s="26"/>
      <c r="F78" s="26"/>
    </row>
    <row r="79" spans="1:6" ht="15">
      <c r="A79" s="12"/>
      <c r="B79" s="24"/>
      <c r="C79" s="24"/>
      <c r="D79" s="18" t="s">
        <v>120</v>
      </c>
      <c r="E79" s="27">
        <f>E63+E68+E75</f>
        <v>460042862.06</v>
      </c>
      <c r="F79" s="27">
        <f>F63+F68+F75</f>
        <v>516110811.27000004</v>
      </c>
    </row>
    <row r="80" spans="1:6" ht="15">
      <c r="A80" s="12"/>
      <c r="B80" s="24"/>
      <c r="C80" s="24"/>
      <c r="D80" s="17"/>
      <c r="E80" s="26"/>
      <c r="F80" s="26"/>
    </row>
    <row r="81" spans="1:6" ht="15">
      <c r="A81" s="12"/>
      <c r="B81" s="24"/>
      <c r="C81" s="24"/>
      <c r="D81" s="18" t="s">
        <v>121</v>
      </c>
      <c r="E81" s="27">
        <f>E59+E79</f>
        <v>484933769.06</v>
      </c>
      <c r="F81" s="27">
        <f>F59+F79</f>
        <v>553737595.69</v>
      </c>
    </row>
    <row r="82" spans="1:6" ht="15">
      <c r="A82" s="13"/>
      <c r="B82" s="23"/>
      <c r="C82" s="23"/>
      <c r="D82" s="22"/>
      <c r="E82" s="28"/>
      <c r="F82" s="28"/>
    </row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7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K13" sqref="K13"/>
    </sheetView>
  </sheetViews>
  <sheetFormatPr defaultColWidth="11.421875" defaultRowHeight="15"/>
  <cols>
    <col min="1" max="1" width="56.8515625" style="0" bestFit="1" customWidth="1"/>
    <col min="2" max="2" width="13.140625" style="0" bestFit="1" customWidth="1"/>
    <col min="3" max="3" width="12.140625" style="0" bestFit="1" customWidth="1"/>
    <col min="4" max="4" width="10.57421875" style="0" bestFit="1" customWidth="1"/>
    <col min="5" max="5" width="11.28125" style="0" bestFit="1" customWidth="1"/>
    <col min="6" max="6" width="13.140625" style="0" bestFit="1" customWidth="1"/>
    <col min="7" max="8" width="11.28125" style="0" bestFit="1" customWidth="1"/>
  </cols>
  <sheetData>
    <row r="1" spans="1:9" ht="26.25">
      <c r="A1" s="145" t="s">
        <v>125</v>
      </c>
      <c r="B1" s="145"/>
      <c r="C1" s="145"/>
      <c r="D1" s="145"/>
      <c r="E1" s="145"/>
      <c r="F1" s="145"/>
      <c r="G1" s="145"/>
      <c r="H1" s="145"/>
      <c r="I1" s="1"/>
    </row>
    <row r="2" spans="1:8" ht="15">
      <c r="A2" s="135" t="s">
        <v>122</v>
      </c>
      <c r="B2" s="136"/>
      <c r="C2" s="136"/>
      <c r="D2" s="136"/>
      <c r="E2" s="136"/>
      <c r="F2" s="136"/>
      <c r="G2" s="136"/>
      <c r="H2" s="137"/>
    </row>
    <row r="3" spans="1:8" ht="15">
      <c r="A3" s="138" t="s">
        <v>126</v>
      </c>
      <c r="B3" s="139"/>
      <c r="C3" s="139"/>
      <c r="D3" s="139"/>
      <c r="E3" s="139"/>
      <c r="F3" s="139"/>
      <c r="G3" s="139"/>
      <c r="H3" s="140"/>
    </row>
    <row r="4" spans="1:8" ht="15">
      <c r="A4" s="138" t="s">
        <v>127</v>
      </c>
      <c r="B4" s="139"/>
      <c r="C4" s="139"/>
      <c r="D4" s="139"/>
      <c r="E4" s="139"/>
      <c r="F4" s="139"/>
      <c r="G4" s="139"/>
      <c r="H4" s="140"/>
    </row>
    <row r="5" spans="1:8" ht="15">
      <c r="A5" s="141" t="s">
        <v>2</v>
      </c>
      <c r="B5" s="142"/>
      <c r="C5" s="142"/>
      <c r="D5" s="142"/>
      <c r="E5" s="142"/>
      <c r="F5" s="142"/>
      <c r="G5" s="142"/>
      <c r="H5" s="143"/>
    </row>
    <row r="6" spans="1:9" ht="105">
      <c r="A6" s="30" t="s">
        <v>128</v>
      </c>
      <c r="B6" s="31" t="s">
        <v>129</v>
      </c>
      <c r="C6" s="30" t="s">
        <v>130</v>
      </c>
      <c r="D6" s="30" t="s">
        <v>131</v>
      </c>
      <c r="E6" s="30" t="s">
        <v>132</v>
      </c>
      <c r="F6" s="30" t="s">
        <v>133</v>
      </c>
      <c r="G6" s="30" t="s">
        <v>134</v>
      </c>
      <c r="H6" s="32" t="s">
        <v>135</v>
      </c>
      <c r="I6" s="33"/>
    </row>
    <row r="7" spans="1:9" ht="15">
      <c r="A7" s="12"/>
      <c r="B7" s="12"/>
      <c r="C7" s="12"/>
      <c r="D7" s="12"/>
      <c r="E7" s="12"/>
      <c r="F7" s="12"/>
      <c r="G7" s="12"/>
      <c r="H7" s="12"/>
      <c r="I7" s="33"/>
    </row>
    <row r="8" spans="1:8" ht="15">
      <c r="A8" s="34" t="s">
        <v>136</v>
      </c>
      <c r="B8" s="35">
        <f aca="true" t="shared" si="0" ref="B8:H8">B9+B13</f>
        <v>0</v>
      </c>
      <c r="C8" s="35">
        <f t="shared" si="0"/>
        <v>9750000</v>
      </c>
      <c r="D8" s="35">
        <f t="shared" si="0"/>
        <v>0</v>
      </c>
      <c r="E8" s="35">
        <f t="shared" si="0"/>
        <v>0</v>
      </c>
      <c r="F8" s="35">
        <f t="shared" si="0"/>
        <v>9750000</v>
      </c>
      <c r="G8" s="35">
        <f t="shared" si="0"/>
        <v>0</v>
      </c>
      <c r="H8" s="35">
        <f t="shared" si="0"/>
        <v>0</v>
      </c>
    </row>
    <row r="9" spans="1:8" ht="15">
      <c r="A9" s="36" t="s">
        <v>137</v>
      </c>
      <c r="B9" s="37">
        <f>SUM(B10:B12)</f>
        <v>0</v>
      </c>
      <c r="C9" s="37">
        <f>SUM(C10:C12)</f>
        <v>9750000</v>
      </c>
      <c r="D9" s="37">
        <f>SUM(D10:D12)</f>
        <v>0</v>
      </c>
      <c r="E9" s="37">
        <f>SUM(E10:E12)</f>
        <v>0</v>
      </c>
      <c r="F9" s="37">
        <f aca="true" t="shared" si="1" ref="F9:F16">B9+C9-D9+E9</f>
        <v>9750000</v>
      </c>
      <c r="G9" s="37">
        <f>SUM(G10:G12)</f>
        <v>0</v>
      </c>
      <c r="H9" s="37">
        <f>SUM(H10:H12)</f>
        <v>0</v>
      </c>
    </row>
    <row r="10" spans="1:8" ht="15">
      <c r="A10" s="38" t="s">
        <v>138</v>
      </c>
      <c r="B10" s="37">
        <v>0</v>
      </c>
      <c r="C10" s="37">
        <v>9750000</v>
      </c>
      <c r="D10" s="37">
        <v>0</v>
      </c>
      <c r="E10" s="37">
        <v>0</v>
      </c>
      <c r="F10" s="37">
        <f t="shared" si="1"/>
        <v>9750000</v>
      </c>
      <c r="G10" s="37">
        <v>0</v>
      </c>
      <c r="H10" s="37">
        <v>0</v>
      </c>
    </row>
    <row r="11" spans="1:8" ht="15">
      <c r="A11" s="38" t="s">
        <v>139</v>
      </c>
      <c r="B11" s="37">
        <v>0</v>
      </c>
      <c r="C11" s="37">
        <v>0</v>
      </c>
      <c r="D11" s="37">
        <v>0</v>
      </c>
      <c r="E11" s="37">
        <v>0</v>
      </c>
      <c r="F11" s="37">
        <f t="shared" si="1"/>
        <v>0</v>
      </c>
      <c r="G11" s="37">
        <v>0</v>
      </c>
      <c r="H11" s="37">
        <v>0</v>
      </c>
    </row>
    <row r="12" spans="1:8" ht="15">
      <c r="A12" s="38" t="s">
        <v>140</v>
      </c>
      <c r="B12" s="37">
        <v>0</v>
      </c>
      <c r="C12" s="37">
        <v>0</v>
      </c>
      <c r="D12" s="37">
        <v>0</v>
      </c>
      <c r="E12" s="37">
        <v>0</v>
      </c>
      <c r="F12" s="37">
        <f t="shared" si="1"/>
        <v>0</v>
      </c>
      <c r="G12" s="37">
        <v>0</v>
      </c>
      <c r="H12" s="37">
        <v>0</v>
      </c>
    </row>
    <row r="13" spans="1:8" ht="15">
      <c r="A13" s="36" t="s">
        <v>141</v>
      </c>
      <c r="B13" s="37">
        <f>SUM(B14:B16)</f>
        <v>0</v>
      </c>
      <c r="C13" s="37">
        <f aca="true" t="shared" si="2" ref="C13:H13">SUM(C14:C16)</f>
        <v>0</v>
      </c>
      <c r="D13" s="37">
        <f t="shared" si="2"/>
        <v>0</v>
      </c>
      <c r="E13" s="37">
        <f t="shared" si="2"/>
        <v>0</v>
      </c>
      <c r="F13" s="37">
        <f t="shared" si="1"/>
        <v>0</v>
      </c>
      <c r="G13" s="37">
        <f>SUM(G14:G16)</f>
        <v>0</v>
      </c>
      <c r="H13" s="37">
        <f t="shared" si="2"/>
        <v>0</v>
      </c>
    </row>
    <row r="14" spans="1:8" ht="15">
      <c r="A14" s="38" t="s">
        <v>142</v>
      </c>
      <c r="B14" s="37">
        <v>0</v>
      </c>
      <c r="C14" s="37">
        <v>0</v>
      </c>
      <c r="D14" s="37">
        <v>0</v>
      </c>
      <c r="E14" s="37">
        <v>0</v>
      </c>
      <c r="F14" s="37">
        <f t="shared" si="1"/>
        <v>0</v>
      </c>
      <c r="G14" s="37">
        <v>0</v>
      </c>
      <c r="H14" s="37">
        <v>0</v>
      </c>
    </row>
    <row r="15" spans="1:8" ht="15">
      <c r="A15" s="38" t="s">
        <v>143</v>
      </c>
      <c r="B15" s="37">
        <v>0</v>
      </c>
      <c r="C15" s="37">
        <v>0</v>
      </c>
      <c r="D15" s="37">
        <v>0</v>
      </c>
      <c r="E15" s="37">
        <v>0</v>
      </c>
      <c r="F15" s="37">
        <f t="shared" si="1"/>
        <v>0</v>
      </c>
      <c r="G15" s="37">
        <v>0</v>
      </c>
      <c r="H15" s="37">
        <v>0</v>
      </c>
    </row>
    <row r="16" spans="1:8" ht="15">
      <c r="A16" s="38" t="s">
        <v>144</v>
      </c>
      <c r="B16" s="37">
        <v>0</v>
      </c>
      <c r="C16" s="37">
        <v>0</v>
      </c>
      <c r="D16" s="37">
        <v>0</v>
      </c>
      <c r="E16" s="37">
        <v>0</v>
      </c>
      <c r="F16" s="37">
        <f t="shared" si="1"/>
        <v>0</v>
      </c>
      <c r="G16" s="37">
        <v>0</v>
      </c>
      <c r="H16" s="37">
        <v>0</v>
      </c>
    </row>
    <row r="17" spans="1:8" ht="15">
      <c r="A17" s="7"/>
      <c r="B17" s="39"/>
      <c r="C17" s="39"/>
      <c r="D17" s="39"/>
      <c r="E17" s="39"/>
      <c r="F17" s="39"/>
      <c r="G17" s="39"/>
      <c r="H17" s="39"/>
    </row>
    <row r="18" spans="1:8" ht="15">
      <c r="A18" s="34" t="s">
        <v>145</v>
      </c>
      <c r="B18" s="35">
        <v>37626784.42</v>
      </c>
      <c r="C18" s="40"/>
      <c r="D18" s="40"/>
      <c r="E18" s="40"/>
      <c r="F18" s="35">
        <v>34640907</v>
      </c>
      <c r="G18" s="40"/>
      <c r="H18" s="40"/>
    </row>
    <row r="19" spans="1:8" ht="15">
      <c r="A19" s="7"/>
      <c r="B19" s="41"/>
      <c r="C19" s="41"/>
      <c r="D19" s="41"/>
      <c r="E19" s="41"/>
      <c r="F19" s="41"/>
      <c r="G19" s="41"/>
      <c r="H19" s="41"/>
    </row>
    <row r="20" spans="1:8" ht="15">
      <c r="A20" s="34" t="s">
        <v>146</v>
      </c>
      <c r="B20" s="35">
        <f>B8+B18</f>
        <v>37626784.42</v>
      </c>
      <c r="C20" s="35">
        <f aca="true" t="shared" si="3" ref="C20:H20">C8+C18</f>
        <v>9750000</v>
      </c>
      <c r="D20" s="35">
        <f t="shared" si="3"/>
        <v>0</v>
      </c>
      <c r="E20" s="35">
        <f t="shared" si="3"/>
        <v>0</v>
      </c>
      <c r="F20" s="35">
        <f>F8+F18</f>
        <v>44390907</v>
      </c>
      <c r="G20" s="35">
        <f t="shared" si="3"/>
        <v>0</v>
      </c>
      <c r="H20" s="35">
        <f t="shared" si="3"/>
        <v>0</v>
      </c>
    </row>
    <row r="21" spans="1:8" ht="15">
      <c r="A21" s="7"/>
      <c r="B21" s="42"/>
      <c r="C21" s="42"/>
      <c r="D21" s="42"/>
      <c r="E21" s="42"/>
      <c r="F21" s="42"/>
      <c r="G21" s="42"/>
      <c r="H21" s="42"/>
    </row>
    <row r="22" spans="1:8" ht="17.25">
      <c r="A22" s="34" t="s">
        <v>147</v>
      </c>
      <c r="B22" s="35">
        <f aca="true" t="shared" si="4" ref="B22:H22">SUM(B23:B25)</f>
        <v>0</v>
      </c>
      <c r="C22" s="35">
        <f t="shared" si="4"/>
        <v>0</v>
      </c>
      <c r="D22" s="35">
        <f t="shared" si="4"/>
        <v>0</v>
      </c>
      <c r="E22" s="35">
        <f t="shared" si="4"/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</row>
    <row r="23" spans="1:8" ht="15">
      <c r="A23" s="43" t="s">
        <v>148</v>
      </c>
      <c r="B23" s="37">
        <v>0</v>
      </c>
      <c r="C23" s="37">
        <v>0</v>
      </c>
      <c r="D23" s="37">
        <v>0</v>
      </c>
      <c r="E23" s="37">
        <v>0</v>
      </c>
      <c r="F23" s="37">
        <f>B23+C23-D23+E23</f>
        <v>0</v>
      </c>
      <c r="G23" s="37">
        <v>0</v>
      </c>
      <c r="H23" s="37">
        <v>0</v>
      </c>
    </row>
    <row r="24" spans="1:8" ht="15">
      <c r="A24" s="43" t="s">
        <v>149</v>
      </c>
      <c r="B24" s="37">
        <v>0</v>
      </c>
      <c r="C24" s="37">
        <v>0</v>
      </c>
      <c r="D24" s="37">
        <v>0</v>
      </c>
      <c r="E24" s="37">
        <v>0</v>
      </c>
      <c r="F24" s="37">
        <f>B24+C24-D24+E24</f>
        <v>0</v>
      </c>
      <c r="G24" s="37">
        <v>0</v>
      </c>
      <c r="H24" s="37">
        <v>0</v>
      </c>
    </row>
    <row r="25" spans="1:8" ht="15">
      <c r="A25" s="43" t="s">
        <v>150</v>
      </c>
      <c r="B25" s="37">
        <v>0</v>
      </c>
      <c r="C25" s="37">
        <v>0</v>
      </c>
      <c r="D25" s="37">
        <v>0</v>
      </c>
      <c r="E25" s="37">
        <v>0</v>
      </c>
      <c r="F25" s="37">
        <f>B25+C25-D25+E25</f>
        <v>0</v>
      </c>
      <c r="G25" s="37">
        <v>0</v>
      </c>
      <c r="H25" s="37">
        <v>0</v>
      </c>
    </row>
    <row r="26" spans="1:8" ht="15">
      <c r="A26" s="44" t="s">
        <v>151</v>
      </c>
      <c r="B26" s="42"/>
      <c r="C26" s="42"/>
      <c r="D26" s="42"/>
      <c r="E26" s="42"/>
      <c r="F26" s="42"/>
      <c r="G26" s="42"/>
      <c r="H26" s="42"/>
    </row>
    <row r="27" spans="1:8" ht="17.25">
      <c r="A27" s="34" t="s">
        <v>152</v>
      </c>
      <c r="B27" s="35">
        <f>SUM(B28:B30)</f>
        <v>0</v>
      </c>
      <c r="C27" s="35">
        <f aca="true" t="shared" si="5" ref="C27:H27">SUM(C28:C30)</f>
        <v>0</v>
      </c>
      <c r="D27" s="35">
        <f t="shared" si="5"/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</row>
    <row r="28" spans="1:8" ht="15">
      <c r="A28" s="43" t="s">
        <v>153</v>
      </c>
      <c r="B28" s="37">
        <v>0</v>
      </c>
      <c r="C28" s="37">
        <v>0</v>
      </c>
      <c r="D28" s="37">
        <v>0</v>
      </c>
      <c r="E28" s="37">
        <v>0</v>
      </c>
      <c r="F28" s="37">
        <f>B28+C28-D28+E28</f>
        <v>0</v>
      </c>
      <c r="G28" s="37">
        <v>0</v>
      </c>
      <c r="H28" s="37">
        <v>0</v>
      </c>
    </row>
    <row r="29" spans="1:8" ht="15">
      <c r="A29" s="43" t="s">
        <v>154</v>
      </c>
      <c r="B29" s="37">
        <v>0</v>
      </c>
      <c r="C29" s="37">
        <v>0</v>
      </c>
      <c r="D29" s="37">
        <v>0</v>
      </c>
      <c r="E29" s="37">
        <v>0</v>
      </c>
      <c r="F29" s="37">
        <f>B29+C29-D29+E29</f>
        <v>0</v>
      </c>
      <c r="G29" s="37">
        <v>0</v>
      </c>
      <c r="H29" s="37">
        <v>0</v>
      </c>
    </row>
    <row r="30" spans="1:8" ht="15">
      <c r="A30" s="43" t="s">
        <v>155</v>
      </c>
      <c r="B30" s="37">
        <v>0</v>
      </c>
      <c r="C30" s="37">
        <v>0</v>
      </c>
      <c r="D30" s="37">
        <v>0</v>
      </c>
      <c r="E30" s="37">
        <v>0</v>
      </c>
      <c r="F30" s="37">
        <f>B30+C30-D30+E30</f>
        <v>0</v>
      </c>
      <c r="G30" s="37">
        <v>0</v>
      </c>
      <c r="H30" s="37">
        <v>0</v>
      </c>
    </row>
    <row r="31" spans="1:8" ht="15">
      <c r="A31" s="45" t="s">
        <v>151</v>
      </c>
      <c r="B31" s="46"/>
      <c r="C31" s="46"/>
      <c r="D31" s="46"/>
      <c r="E31" s="46"/>
      <c r="F31" s="46"/>
      <c r="G31" s="46"/>
      <c r="H31" s="46"/>
    </row>
    <row r="32" ht="15">
      <c r="A32" s="1"/>
    </row>
    <row r="33" spans="1:8" ht="15">
      <c r="A33" s="144" t="s">
        <v>156</v>
      </c>
      <c r="B33" s="144"/>
      <c r="C33" s="144"/>
      <c r="D33" s="144"/>
      <c r="E33" s="144"/>
      <c r="F33" s="144"/>
      <c r="G33" s="144"/>
      <c r="H33" s="144"/>
    </row>
    <row r="34" spans="1:8" ht="15">
      <c r="A34" s="144"/>
      <c r="B34" s="144"/>
      <c r="C34" s="144"/>
      <c r="D34" s="144"/>
      <c r="E34" s="144"/>
      <c r="F34" s="144"/>
      <c r="G34" s="144"/>
      <c r="H34" s="144"/>
    </row>
    <row r="35" spans="1:8" ht="15">
      <c r="A35" s="144"/>
      <c r="B35" s="144"/>
      <c r="C35" s="144"/>
      <c r="D35" s="144"/>
      <c r="E35" s="144"/>
      <c r="F35" s="144"/>
      <c r="G35" s="144"/>
      <c r="H35" s="144"/>
    </row>
    <row r="36" spans="1:8" ht="15">
      <c r="A36" s="144"/>
      <c r="B36" s="144"/>
      <c r="C36" s="144"/>
      <c r="D36" s="144"/>
      <c r="E36" s="144"/>
      <c r="F36" s="144"/>
      <c r="G36" s="144"/>
      <c r="H36" s="144"/>
    </row>
    <row r="37" spans="1:8" ht="15">
      <c r="A37" s="144"/>
      <c r="B37" s="144"/>
      <c r="C37" s="144"/>
      <c r="D37" s="144"/>
      <c r="E37" s="144"/>
      <c r="F37" s="144"/>
      <c r="G37" s="144"/>
      <c r="H37" s="144"/>
    </row>
    <row r="38" ht="15">
      <c r="A38" s="1"/>
    </row>
    <row r="39" spans="1:6" ht="60">
      <c r="A39" s="30" t="s">
        <v>157</v>
      </c>
      <c r="B39" s="30" t="s">
        <v>158</v>
      </c>
      <c r="C39" s="30" t="s">
        <v>159</v>
      </c>
      <c r="D39" s="30" t="s">
        <v>160</v>
      </c>
      <c r="E39" s="30" t="s">
        <v>161</v>
      </c>
      <c r="F39" s="32" t="s">
        <v>162</v>
      </c>
    </row>
    <row r="40" spans="1:6" ht="15">
      <c r="A40" s="7"/>
      <c r="B40" s="12"/>
      <c r="C40" s="12"/>
      <c r="D40" s="12"/>
      <c r="E40" s="12"/>
      <c r="F40" s="12"/>
    </row>
    <row r="41" spans="1:6" ht="15">
      <c r="A41" s="34" t="s">
        <v>163</v>
      </c>
      <c r="B41" s="47">
        <f>SUM(B42:B45)</f>
        <v>0</v>
      </c>
      <c r="C41" s="47">
        <f>SUM(C42:C45)</f>
        <v>0</v>
      </c>
      <c r="D41" s="47">
        <f>SUM(D42:D45)</f>
        <v>0</v>
      </c>
      <c r="E41" s="47">
        <f>SUM(E42:E45)</f>
        <v>0</v>
      </c>
      <c r="F41" s="47">
        <f>SUM(F42:F45)</f>
        <v>0</v>
      </c>
    </row>
    <row r="42" spans="1:8" ht="15">
      <c r="A42" s="43" t="s">
        <v>164</v>
      </c>
      <c r="B42" s="48"/>
      <c r="C42" s="48"/>
      <c r="D42" s="48"/>
      <c r="E42" s="48"/>
      <c r="F42" s="48"/>
      <c r="G42" s="49"/>
      <c r="H42" s="49"/>
    </row>
    <row r="43" spans="1:8" ht="15">
      <c r="A43" s="43" t="s">
        <v>165</v>
      </c>
      <c r="B43" s="48"/>
      <c r="C43" s="48"/>
      <c r="D43" s="48"/>
      <c r="E43" s="48"/>
      <c r="F43" s="48"/>
      <c r="G43" s="49"/>
      <c r="H43" s="49"/>
    </row>
    <row r="44" spans="1:8" ht="15">
      <c r="A44" s="43" t="s">
        <v>166</v>
      </c>
      <c r="B44" s="48"/>
      <c r="C44" s="48"/>
      <c r="D44" s="48"/>
      <c r="E44" s="48"/>
      <c r="F44" s="48"/>
      <c r="G44" s="49"/>
      <c r="H44" s="49"/>
    </row>
    <row r="45" spans="1:6" ht="15">
      <c r="A45" s="50" t="s">
        <v>151</v>
      </c>
      <c r="B45" s="13"/>
      <c r="C45" s="13"/>
      <c r="D45" s="13"/>
      <c r="E45" s="13"/>
      <c r="F45" s="13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4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zoomScalePageLayoutView="0" workbookViewId="0" topLeftCell="A1">
      <selection activeCell="H26" sqref="H26"/>
    </sheetView>
  </sheetViews>
  <sheetFormatPr defaultColWidth="11.421875" defaultRowHeight="15"/>
  <cols>
    <col min="1" max="1" width="84.00390625" style="0" bestFit="1" customWidth="1"/>
    <col min="2" max="2" width="17.00390625" style="0" bestFit="1" customWidth="1"/>
    <col min="3" max="3" width="18.28125" style="0" bestFit="1" customWidth="1"/>
    <col min="4" max="4" width="16.8515625" style="0" bestFit="1" customWidth="1"/>
    <col min="5" max="5" width="16.57421875" style="0" bestFit="1" customWidth="1"/>
    <col min="6" max="6" width="15.8515625" style="0" bestFit="1" customWidth="1"/>
    <col min="7" max="8" width="19.00390625" style="0" bestFit="1" customWidth="1"/>
    <col min="9" max="9" width="17.28125" style="0" bestFit="1" customWidth="1"/>
    <col min="10" max="10" width="18.7109375" style="0" bestFit="1" customWidth="1"/>
    <col min="11" max="11" width="18.421875" style="0" bestFit="1" customWidth="1"/>
  </cols>
  <sheetData>
    <row r="1" spans="1:11" ht="21">
      <c r="A1" s="134" t="s">
        <v>167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">
      <c r="A2" s="135" t="s">
        <v>122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5">
      <c r="A3" s="138" t="s">
        <v>168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5">
      <c r="A4" s="138" t="s">
        <v>169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15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ht="105">
      <c r="A6" s="32" t="s">
        <v>170</v>
      </c>
      <c r="B6" s="32" t="s">
        <v>171</v>
      </c>
      <c r="C6" s="32" t="s">
        <v>172</v>
      </c>
      <c r="D6" s="32" t="s">
        <v>173</v>
      </c>
      <c r="E6" s="32" t="s">
        <v>174</v>
      </c>
      <c r="F6" s="32" t="s">
        <v>175</v>
      </c>
      <c r="G6" s="32" t="s">
        <v>176</v>
      </c>
      <c r="H6" s="32" t="s">
        <v>177</v>
      </c>
      <c r="I6" s="4" t="s">
        <v>178</v>
      </c>
      <c r="J6" s="4" t="s">
        <v>179</v>
      </c>
      <c r="K6" s="4" t="s">
        <v>180</v>
      </c>
    </row>
    <row r="7" spans="1:11" ht="15">
      <c r="A7" s="5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6" t="s">
        <v>181</v>
      </c>
      <c r="B8" s="52"/>
      <c r="C8" s="52"/>
      <c r="D8" s="52"/>
      <c r="E8" s="53">
        <f>SUM(E9:E12)</f>
        <v>0</v>
      </c>
      <c r="F8" s="52"/>
      <c r="G8" s="53">
        <f>SUM(G9:G12)</f>
        <v>0</v>
      </c>
      <c r="H8" s="53">
        <f>SUM(H9:H12)</f>
        <v>0</v>
      </c>
      <c r="I8" s="53">
        <f>SUM(I9:I12)</f>
        <v>0</v>
      </c>
      <c r="J8" s="53">
        <f>SUM(J9:J12)</f>
        <v>0</v>
      </c>
      <c r="K8" s="53">
        <f>SUM(K9:K12)</f>
        <v>0</v>
      </c>
    </row>
    <row r="9" spans="1:11" ht="15">
      <c r="A9" s="54" t="s">
        <v>182</v>
      </c>
      <c r="B9" s="55"/>
      <c r="C9" s="55"/>
      <c r="D9" s="55"/>
      <c r="E9" s="56">
        <v>0</v>
      </c>
      <c r="F9" s="48"/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15">
      <c r="A10" s="54" t="s">
        <v>183</v>
      </c>
      <c r="B10" s="55"/>
      <c r="C10" s="55"/>
      <c r="D10" s="55"/>
      <c r="E10" s="56">
        <v>0</v>
      </c>
      <c r="F10" s="48"/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ht="15">
      <c r="A11" s="54" t="s">
        <v>184</v>
      </c>
      <c r="B11" s="55"/>
      <c r="C11" s="55"/>
      <c r="D11" s="55"/>
      <c r="E11" s="56">
        <v>0</v>
      </c>
      <c r="F11" s="48"/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ht="15">
      <c r="A12" s="54" t="s">
        <v>185</v>
      </c>
      <c r="B12" s="55"/>
      <c r="C12" s="55"/>
      <c r="D12" s="55"/>
      <c r="E12" s="56">
        <v>0</v>
      </c>
      <c r="F12" s="48"/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15">
      <c r="A13" s="57" t="s">
        <v>151</v>
      </c>
      <c r="B13" s="58"/>
      <c r="C13" s="58"/>
      <c r="D13" s="58"/>
      <c r="E13" s="59"/>
      <c r="F13" s="7"/>
      <c r="G13" s="59"/>
      <c r="H13" s="59"/>
      <c r="I13" s="59"/>
      <c r="J13" s="59"/>
      <c r="K13" s="59"/>
    </row>
    <row r="14" spans="1:11" ht="15">
      <c r="A14" s="6" t="s">
        <v>186</v>
      </c>
      <c r="B14" s="52"/>
      <c r="C14" s="52"/>
      <c r="D14" s="52"/>
      <c r="E14" s="53">
        <f>SUM(E15:E18)</f>
        <v>0</v>
      </c>
      <c r="F14" s="52"/>
      <c r="G14" s="53">
        <f>SUM(G15:G18)</f>
        <v>0</v>
      </c>
      <c r="H14" s="53">
        <f>SUM(H15:H18)</f>
        <v>0</v>
      </c>
      <c r="I14" s="53">
        <f>SUM(I15:I18)</f>
        <v>0</v>
      </c>
      <c r="J14" s="53">
        <f>SUM(J15:J18)</f>
        <v>0</v>
      </c>
      <c r="K14" s="53">
        <f>SUM(K15:K18)</f>
        <v>0</v>
      </c>
    </row>
    <row r="15" spans="1:11" ht="15">
      <c r="A15" s="54" t="s">
        <v>187</v>
      </c>
      <c r="B15" s="55"/>
      <c r="C15" s="55"/>
      <c r="D15" s="55"/>
      <c r="E15" s="56">
        <v>0</v>
      </c>
      <c r="F15" s="48"/>
      <c r="G15" s="56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15">
      <c r="A16" s="54" t="s">
        <v>188</v>
      </c>
      <c r="B16" s="55"/>
      <c r="C16" s="55"/>
      <c r="D16" s="55"/>
      <c r="E16" s="56">
        <v>0</v>
      </c>
      <c r="F16" s="48"/>
      <c r="G16" s="56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15">
      <c r="A17" s="54" t="s">
        <v>189</v>
      </c>
      <c r="B17" s="55"/>
      <c r="C17" s="55"/>
      <c r="D17" s="55"/>
      <c r="E17" s="56">
        <v>0</v>
      </c>
      <c r="F17" s="48"/>
      <c r="G17" s="56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15">
      <c r="A18" s="54" t="s">
        <v>190</v>
      </c>
      <c r="B18" s="55"/>
      <c r="C18" s="55"/>
      <c r="D18" s="55"/>
      <c r="E18" s="56">
        <v>0</v>
      </c>
      <c r="F18" s="48"/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15">
      <c r="A19" s="57" t="s">
        <v>151</v>
      </c>
      <c r="B19" s="58"/>
      <c r="C19" s="58"/>
      <c r="D19" s="58"/>
      <c r="E19" s="59"/>
      <c r="F19" s="7"/>
      <c r="G19" s="59"/>
      <c r="H19" s="59"/>
      <c r="I19" s="59"/>
      <c r="J19" s="59"/>
      <c r="K19" s="59"/>
    </row>
    <row r="20" spans="1:11" ht="15">
      <c r="A20" s="6" t="s">
        <v>191</v>
      </c>
      <c r="B20" s="52"/>
      <c r="C20" s="52"/>
      <c r="D20" s="52"/>
      <c r="E20" s="53">
        <f>E8+E14</f>
        <v>0</v>
      </c>
      <c r="F20" s="52"/>
      <c r="G20" s="53">
        <f>G8+G14</f>
        <v>0</v>
      </c>
      <c r="H20" s="53">
        <f>H8+H14</f>
        <v>0</v>
      </c>
      <c r="I20" s="53">
        <f>I8+I14</f>
        <v>0</v>
      </c>
      <c r="J20" s="53">
        <f>J8+J14</f>
        <v>0</v>
      </c>
      <c r="K20" s="53">
        <f>K8+K14</f>
        <v>0</v>
      </c>
    </row>
    <row r="21" spans="1:11" ht="15">
      <c r="A21" s="60"/>
      <c r="B21" s="13"/>
      <c r="C21" s="13"/>
      <c r="D21" s="13"/>
      <c r="E21" s="13"/>
      <c r="F21" s="13"/>
      <c r="G21" s="61"/>
      <c r="H21" s="61"/>
      <c r="I21" s="61"/>
      <c r="J21" s="61"/>
      <c r="K21" s="61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PageLayoutView="0" workbookViewId="0" topLeftCell="A34">
      <selection activeCell="I64" sqref="H57:I64"/>
    </sheetView>
  </sheetViews>
  <sheetFormatPr defaultColWidth="11.421875" defaultRowHeight="15"/>
  <cols>
    <col min="1" max="1" width="89.00390625" style="0" bestFit="1" customWidth="1"/>
    <col min="2" max="4" width="20.8515625" style="0" customWidth="1"/>
  </cols>
  <sheetData>
    <row r="1" spans="1:4" ht="21">
      <c r="A1" s="134" t="s">
        <v>192</v>
      </c>
      <c r="B1" s="134"/>
      <c r="C1" s="134"/>
      <c r="D1" s="134"/>
    </row>
    <row r="2" spans="1:4" ht="15">
      <c r="A2" s="135" t="s">
        <v>122</v>
      </c>
      <c r="B2" s="136"/>
      <c r="C2" s="136"/>
      <c r="D2" s="137"/>
    </row>
    <row r="3" spans="1:4" ht="15">
      <c r="A3" s="138" t="s">
        <v>193</v>
      </c>
      <c r="B3" s="139"/>
      <c r="C3" s="139"/>
      <c r="D3" s="140"/>
    </row>
    <row r="4" spans="1:4" ht="15">
      <c r="A4" s="138" t="s">
        <v>169</v>
      </c>
      <c r="B4" s="139"/>
      <c r="C4" s="139"/>
      <c r="D4" s="140"/>
    </row>
    <row r="5" spans="1:4" ht="15">
      <c r="A5" s="141" t="s">
        <v>2</v>
      </c>
      <c r="B5" s="142"/>
      <c r="C5" s="142"/>
      <c r="D5" s="143"/>
    </row>
    <row r="7" spans="1:4" ht="30">
      <c r="A7" s="62" t="s">
        <v>4</v>
      </c>
      <c r="B7" s="32" t="s">
        <v>194</v>
      </c>
      <c r="C7" s="32" t="s">
        <v>195</v>
      </c>
      <c r="D7" s="32" t="s">
        <v>196</v>
      </c>
    </row>
    <row r="8" spans="1:4" ht="15">
      <c r="A8" s="11" t="s">
        <v>197</v>
      </c>
      <c r="B8" s="63">
        <f>SUM(B9:B11)</f>
        <v>320988601.76</v>
      </c>
      <c r="C8" s="63">
        <f>SUM(C9:C11)</f>
        <v>195081706.04000002</v>
      </c>
      <c r="D8" s="63">
        <f>SUM(D9:D11)</f>
        <v>195081706.04000002</v>
      </c>
    </row>
    <row r="9" spans="1:4" ht="15">
      <c r="A9" s="64" t="s">
        <v>198</v>
      </c>
      <c r="B9" s="65">
        <v>198795577.71</v>
      </c>
      <c r="C9" s="65">
        <v>112059504.4</v>
      </c>
      <c r="D9" s="65">
        <v>112059504.4</v>
      </c>
    </row>
    <row r="10" spans="1:4" ht="15">
      <c r="A10" s="64" t="s">
        <v>199</v>
      </c>
      <c r="B10" s="65">
        <v>135193024.05</v>
      </c>
      <c r="C10" s="65">
        <v>92772201.64</v>
      </c>
      <c r="D10" s="65">
        <v>92772201.64</v>
      </c>
    </row>
    <row r="11" spans="1:4" ht="15">
      <c r="A11" s="64" t="s">
        <v>200</v>
      </c>
      <c r="B11" s="65">
        <f>B44</f>
        <v>-13000000</v>
      </c>
      <c r="C11" s="65">
        <f>C44</f>
        <v>-9750000</v>
      </c>
      <c r="D11" s="65">
        <f>D44</f>
        <v>-9750000</v>
      </c>
    </row>
    <row r="12" spans="1:4" ht="15">
      <c r="A12" s="9"/>
      <c r="B12" s="66"/>
      <c r="C12" s="66"/>
      <c r="D12" s="66"/>
    </row>
    <row r="13" spans="1:4" ht="15">
      <c r="A13" s="11" t="s">
        <v>201</v>
      </c>
      <c r="B13" s="63">
        <f>SUM(B14:B15)</f>
        <v>320988601.76</v>
      </c>
      <c r="C13" s="63">
        <f>SUM(C14:C15)</f>
        <v>189987301.16</v>
      </c>
      <c r="D13" s="63">
        <f>SUM(D14:D15)</f>
        <v>169392045.89</v>
      </c>
    </row>
    <row r="14" spans="1:4" ht="15">
      <c r="A14" s="64" t="s">
        <v>202</v>
      </c>
      <c r="B14" s="65">
        <v>185795577.71</v>
      </c>
      <c r="C14" s="65">
        <v>101661460.24</v>
      </c>
      <c r="D14" s="65">
        <v>81066204.97</v>
      </c>
    </row>
    <row r="15" spans="1:4" ht="15">
      <c r="A15" s="64" t="s">
        <v>203</v>
      </c>
      <c r="B15" s="65">
        <v>135193024.05</v>
      </c>
      <c r="C15" s="65">
        <v>88325840.92</v>
      </c>
      <c r="D15" s="65">
        <v>88325840.92</v>
      </c>
    </row>
    <row r="16" spans="1:4" ht="15">
      <c r="A16" s="9"/>
      <c r="B16" s="66"/>
      <c r="C16" s="66"/>
      <c r="D16" s="66"/>
    </row>
    <row r="17" spans="1:4" ht="15">
      <c r="A17" s="11" t="s">
        <v>204</v>
      </c>
      <c r="B17" s="67">
        <v>0</v>
      </c>
      <c r="C17" s="63">
        <f>C18+C19</f>
        <v>-51538103.18</v>
      </c>
      <c r="D17" s="63">
        <f>D18+D19</f>
        <v>-51538103.18</v>
      </c>
    </row>
    <row r="18" spans="1:4" ht="15">
      <c r="A18" s="64" t="s">
        <v>205</v>
      </c>
      <c r="B18" s="68">
        <v>0</v>
      </c>
      <c r="C18" s="65">
        <v>0</v>
      </c>
      <c r="D18" s="65">
        <v>0</v>
      </c>
    </row>
    <row r="19" spans="1:4" ht="15">
      <c r="A19" s="64" t="s">
        <v>206</v>
      </c>
      <c r="B19" s="68">
        <v>0</v>
      </c>
      <c r="C19" s="65">
        <v>-51538103.18</v>
      </c>
      <c r="D19" s="65">
        <v>-51538103.18</v>
      </c>
    </row>
    <row r="20" spans="1:4" ht="15">
      <c r="A20" s="9"/>
      <c r="B20" s="66"/>
      <c r="C20" s="66"/>
      <c r="D20" s="66"/>
    </row>
    <row r="21" spans="1:4" ht="15">
      <c r="A21" s="11" t="s">
        <v>207</v>
      </c>
      <c r="B21" s="63">
        <f>B8-B13+B17</f>
        <v>0</v>
      </c>
      <c r="C21" s="63">
        <f>C8-C13+C17</f>
        <v>-46443698.299999975</v>
      </c>
      <c r="D21" s="63">
        <f>D8-D13+D17</f>
        <v>-25848443.029999964</v>
      </c>
    </row>
    <row r="22" spans="1:4" ht="15">
      <c r="A22" s="11"/>
      <c r="B22" s="66"/>
      <c r="C22" s="66"/>
      <c r="D22" s="66"/>
    </row>
    <row r="23" spans="1:4" ht="15">
      <c r="A23" s="11" t="s">
        <v>208</v>
      </c>
      <c r="B23" s="63">
        <f>B21-B11</f>
        <v>13000000</v>
      </c>
      <c r="C23" s="63">
        <f>C21-C11</f>
        <v>-36693698.299999975</v>
      </c>
      <c r="D23" s="63">
        <f>D21-D11</f>
        <v>-16098443.029999964</v>
      </c>
    </row>
    <row r="24" spans="1:4" ht="15">
      <c r="A24" s="11"/>
      <c r="B24" s="69"/>
      <c r="C24" s="69"/>
      <c r="D24" s="69"/>
    </row>
    <row r="25" spans="1:4" ht="30">
      <c r="A25" s="70" t="s">
        <v>209</v>
      </c>
      <c r="B25" s="63">
        <f>B23-B17</f>
        <v>13000000</v>
      </c>
      <c r="C25" s="63">
        <f>C23-C17</f>
        <v>14844404.880000025</v>
      </c>
      <c r="D25" s="63">
        <f>D23-D17</f>
        <v>35439660.150000036</v>
      </c>
    </row>
    <row r="26" spans="1:4" ht="15">
      <c r="A26" s="71"/>
      <c r="B26" s="72"/>
      <c r="C26" s="72"/>
      <c r="D26" s="72"/>
    </row>
    <row r="27" spans="1:4" ht="15">
      <c r="A27" s="1"/>
      <c r="B27" s="73"/>
      <c r="C27" s="73"/>
      <c r="D27" s="73"/>
    </row>
    <row r="28" spans="1:4" ht="15">
      <c r="A28" s="62" t="s">
        <v>210</v>
      </c>
      <c r="B28" s="74" t="s">
        <v>211</v>
      </c>
      <c r="C28" s="74" t="s">
        <v>195</v>
      </c>
      <c r="D28" s="74" t="s">
        <v>212</v>
      </c>
    </row>
    <row r="29" spans="1:4" ht="15">
      <c r="A29" s="11" t="s">
        <v>213</v>
      </c>
      <c r="B29" s="75">
        <f>SUM(B30:B31)</f>
        <v>197000</v>
      </c>
      <c r="C29" s="75">
        <f>SUM(C30:C31)</f>
        <v>497163.33</v>
      </c>
      <c r="D29" s="75">
        <f>SUM(D30:D31)</f>
        <v>497163.33</v>
      </c>
    </row>
    <row r="30" spans="1:4" ht="15">
      <c r="A30" s="64" t="s">
        <v>214</v>
      </c>
      <c r="B30" s="76">
        <v>197000</v>
      </c>
      <c r="C30" s="76">
        <v>497163.33</v>
      </c>
      <c r="D30" s="76">
        <v>497163.33</v>
      </c>
    </row>
    <row r="31" spans="1:4" ht="15">
      <c r="A31" s="64" t="s">
        <v>215</v>
      </c>
      <c r="B31" s="76">
        <v>0</v>
      </c>
      <c r="C31" s="76">
        <v>0</v>
      </c>
      <c r="D31" s="76">
        <v>0</v>
      </c>
    </row>
    <row r="32" spans="1:4" ht="15">
      <c r="A32" s="7"/>
      <c r="B32" s="77"/>
      <c r="C32" s="77"/>
      <c r="D32" s="77"/>
    </row>
    <row r="33" spans="1:4" ht="15">
      <c r="A33" s="11" t="s">
        <v>216</v>
      </c>
      <c r="B33" s="75">
        <f>B25+B29</f>
        <v>13197000</v>
      </c>
      <c r="C33" s="75">
        <f>C25+C29</f>
        <v>15341568.210000025</v>
      </c>
      <c r="D33" s="75">
        <f>D25+D29</f>
        <v>35936823.480000034</v>
      </c>
    </row>
    <row r="34" spans="1:4" ht="15">
      <c r="A34" s="60"/>
      <c r="B34" s="28"/>
      <c r="C34" s="28"/>
      <c r="D34" s="28"/>
    </row>
    <row r="35" spans="1:4" ht="15">
      <c r="A35" s="1"/>
      <c r="B35" s="73"/>
      <c r="C35" s="73"/>
      <c r="D35" s="73"/>
    </row>
    <row r="36" spans="1:4" ht="30">
      <c r="A36" s="62" t="s">
        <v>210</v>
      </c>
      <c r="B36" s="74" t="s">
        <v>217</v>
      </c>
      <c r="C36" s="74" t="s">
        <v>195</v>
      </c>
      <c r="D36" s="74" t="s">
        <v>196</v>
      </c>
    </row>
    <row r="37" spans="1:4" ht="15">
      <c r="A37" s="11" t="s">
        <v>218</v>
      </c>
      <c r="B37" s="75">
        <f>SUM(B38:B39)</f>
        <v>0</v>
      </c>
      <c r="C37" s="75">
        <f>SUM(C38:C39)</f>
        <v>0</v>
      </c>
      <c r="D37" s="75">
        <f>SUM(D38:D39)</f>
        <v>0</v>
      </c>
    </row>
    <row r="38" spans="1:4" ht="15">
      <c r="A38" s="64" t="s">
        <v>219</v>
      </c>
      <c r="B38" s="76">
        <v>0</v>
      </c>
      <c r="C38" s="76">
        <v>0</v>
      </c>
      <c r="D38" s="76">
        <v>0</v>
      </c>
    </row>
    <row r="39" spans="1:4" ht="15">
      <c r="A39" s="64" t="s">
        <v>220</v>
      </c>
      <c r="B39" s="76">
        <v>0</v>
      </c>
      <c r="C39" s="76">
        <v>0</v>
      </c>
      <c r="D39" s="76">
        <v>0</v>
      </c>
    </row>
    <row r="40" spans="1:4" ht="15">
      <c r="A40" s="11" t="s">
        <v>221</v>
      </c>
      <c r="B40" s="75">
        <f>SUM(B41:B42)</f>
        <v>13000000</v>
      </c>
      <c r="C40" s="75">
        <f>SUM(C41:C42)</f>
        <v>9750000</v>
      </c>
      <c r="D40" s="75">
        <f>SUM(D41:D42)</f>
        <v>9750000</v>
      </c>
    </row>
    <row r="41" spans="1:4" ht="15">
      <c r="A41" s="64" t="s">
        <v>222</v>
      </c>
      <c r="B41" s="76">
        <v>13000000</v>
      </c>
      <c r="C41" s="76">
        <v>9750000</v>
      </c>
      <c r="D41" s="76">
        <v>9750000</v>
      </c>
    </row>
    <row r="42" spans="1:4" ht="15">
      <c r="A42" s="64" t="s">
        <v>223</v>
      </c>
      <c r="B42" s="76">
        <v>0</v>
      </c>
      <c r="C42" s="76">
        <v>0</v>
      </c>
      <c r="D42" s="76">
        <v>0</v>
      </c>
    </row>
    <row r="43" spans="1:4" ht="15">
      <c r="A43" s="7"/>
      <c r="B43" s="77"/>
      <c r="C43" s="77"/>
      <c r="D43" s="77"/>
    </row>
    <row r="44" spans="1:4" ht="15">
      <c r="A44" s="11" t="s">
        <v>224</v>
      </c>
      <c r="B44" s="75">
        <f>B37-B40</f>
        <v>-13000000</v>
      </c>
      <c r="C44" s="75">
        <f>C37-C40</f>
        <v>-9750000</v>
      </c>
      <c r="D44" s="75">
        <f>D37-D40</f>
        <v>-9750000</v>
      </c>
    </row>
    <row r="45" spans="1:4" ht="15">
      <c r="A45" s="78"/>
      <c r="B45" s="79"/>
      <c r="C45" s="79"/>
      <c r="D45" s="79"/>
    </row>
    <row r="46" spans="2:4" ht="15">
      <c r="B46" s="73"/>
      <c r="C46" s="73"/>
      <c r="D46" s="73"/>
    </row>
    <row r="47" spans="1:4" ht="30">
      <c r="A47" s="62" t="s">
        <v>210</v>
      </c>
      <c r="B47" s="74" t="s">
        <v>217</v>
      </c>
      <c r="C47" s="74" t="s">
        <v>195</v>
      </c>
      <c r="D47" s="74" t="s">
        <v>196</v>
      </c>
    </row>
    <row r="48" spans="1:4" ht="15">
      <c r="A48" s="80" t="s">
        <v>225</v>
      </c>
      <c r="B48" s="81">
        <v>198795577.71</v>
      </c>
      <c r="C48" s="81">
        <v>112059504.4</v>
      </c>
      <c r="D48" s="81">
        <v>112059504.4</v>
      </c>
    </row>
    <row r="49" spans="1:4" ht="30">
      <c r="A49" s="82" t="s">
        <v>226</v>
      </c>
      <c r="B49" s="75">
        <f>B50-B51</f>
        <v>-13000000</v>
      </c>
      <c r="C49" s="75">
        <f>C50-C51</f>
        <v>-9750000</v>
      </c>
      <c r="D49" s="75">
        <f>D50-D51</f>
        <v>-9750000</v>
      </c>
    </row>
    <row r="50" spans="1:4" ht="15">
      <c r="A50" s="83" t="s">
        <v>219</v>
      </c>
      <c r="B50" s="76">
        <v>0</v>
      </c>
      <c r="C50" s="76">
        <v>0</v>
      </c>
      <c r="D50" s="76">
        <v>0</v>
      </c>
    </row>
    <row r="51" spans="1:4" ht="15">
      <c r="A51" s="83" t="s">
        <v>222</v>
      </c>
      <c r="B51" s="76">
        <v>13000000</v>
      </c>
      <c r="C51" s="76">
        <v>9750000</v>
      </c>
      <c r="D51" s="76">
        <v>9750000</v>
      </c>
    </row>
    <row r="52" spans="1:4" ht="15">
      <c r="A52" s="7"/>
      <c r="B52" s="77"/>
      <c r="C52" s="77"/>
      <c r="D52" s="77"/>
    </row>
    <row r="53" spans="1:4" ht="15">
      <c r="A53" s="64" t="s">
        <v>202</v>
      </c>
      <c r="B53" s="76">
        <v>185795577.71</v>
      </c>
      <c r="C53" s="76">
        <v>101661460.24</v>
      </c>
      <c r="D53" s="76">
        <v>81066204.97</v>
      </c>
    </row>
    <row r="54" spans="1:4" ht="15">
      <c r="A54" s="7"/>
      <c r="B54" s="77"/>
      <c r="C54" s="77"/>
      <c r="D54" s="77"/>
    </row>
    <row r="55" spans="1:4" ht="15">
      <c r="A55" s="64" t="s">
        <v>205</v>
      </c>
      <c r="B55" s="84"/>
      <c r="C55" s="76">
        <v>0</v>
      </c>
      <c r="D55" s="76">
        <v>0</v>
      </c>
    </row>
    <row r="56" spans="1:4" ht="15">
      <c r="A56" s="7"/>
      <c r="B56" s="77"/>
      <c r="C56" s="77"/>
      <c r="D56" s="77"/>
    </row>
    <row r="57" spans="1:4" ht="30">
      <c r="A57" s="70" t="s">
        <v>227</v>
      </c>
      <c r="B57" s="75">
        <f>B48+B49-B53+B55</f>
        <v>0</v>
      </c>
      <c r="C57" s="75">
        <f>C48+C49-C53+C55</f>
        <v>648044.1600000113</v>
      </c>
      <c r="D57" s="75">
        <f>D48+D49-D53+D55</f>
        <v>21243299.430000007</v>
      </c>
    </row>
    <row r="58" spans="1:4" ht="15">
      <c r="A58" s="85"/>
      <c r="B58" s="86"/>
      <c r="C58" s="86"/>
      <c r="D58" s="86"/>
    </row>
    <row r="59" spans="1:4" ht="15">
      <c r="A59" s="70" t="s">
        <v>228</v>
      </c>
      <c r="B59" s="75">
        <f>B57-B49</f>
        <v>13000000</v>
      </c>
      <c r="C59" s="75">
        <f>C57-C49</f>
        <v>10398044.160000011</v>
      </c>
      <c r="D59" s="75">
        <f>D57-D49</f>
        <v>30993299.430000007</v>
      </c>
    </row>
    <row r="60" spans="1:4" ht="15">
      <c r="A60" s="60"/>
      <c r="B60" s="79"/>
      <c r="C60" s="79"/>
      <c r="D60" s="79"/>
    </row>
    <row r="61" spans="2:4" ht="15">
      <c r="B61" s="87"/>
      <c r="C61" s="87"/>
      <c r="D61" s="87"/>
    </row>
    <row r="62" spans="1:4" ht="30">
      <c r="A62" s="62" t="s">
        <v>210</v>
      </c>
      <c r="B62" s="74" t="s">
        <v>217</v>
      </c>
      <c r="C62" s="74" t="s">
        <v>195</v>
      </c>
      <c r="D62" s="74" t="s">
        <v>196</v>
      </c>
    </row>
    <row r="63" spans="1:4" ht="15">
      <c r="A63" s="80" t="s">
        <v>199</v>
      </c>
      <c r="B63" s="88">
        <v>135193024.05</v>
      </c>
      <c r="C63" s="88">
        <v>92772201.64</v>
      </c>
      <c r="D63" s="88">
        <v>92772201.64</v>
      </c>
    </row>
    <row r="64" spans="1:4" ht="30">
      <c r="A64" s="82" t="s">
        <v>229</v>
      </c>
      <c r="B64" s="63">
        <f>B65-B66</f>
        <v>0</v>
      </c>
      <c r="C64" s="63">
        <f>C65-C66</f>
        <v>0</v>
      </c>
      <c r="D64" s="63">
        <f>D65-D66</f>
        <v>0</v>
      </c>
    </row>
    <row r="65" spans="1:4" ht="15">
      <c r="A65" s="83" t="s">
        <v>220</v>
      </c>
      <c r="B65" s="65">
        <v>0</v>
      </c>
      <c r="C65" s="65">
        <v>0</v>
      </c>
      <c r="D65" s="65">
        <v>0</v>
      </c>
    </row>
    <row r="66" spans="1:4" ht="15">
      <c r="A66" s="83" t="s">
        <v>223</v>
      </c>
      <c r="B66" s="65">
        <v>0</v>
      </c>
      <c r="C66" s="65">
        <v>0</v>
      </c>
      <c r="D66" s="65">
        <v>0</v>
      </c>
    </row>
    <row r="67" spans="1:4" ht="15">
      <c r="A67" s="7"/>
      <c r="B67" s="66"/>
      <c r="C67" s="66"/>
      <c r="D67" s="66"/>
    </row>
    <row r="68" spans="1:4" ht="15">
      <c r="A68" s="64" t="s">
        <v>230</v>
      </c>
      <c r="B68" s="65">
        <v>135193024.05</v>
      </c>
      <c r="C68" s="65">
        <v>88325840.92</v>
      </c>
      <c r="D68" s="65">
        <v>88325840.92</v>
      </c>
    </row>
    <row r="69" spans="1:4" ht="15">
      <c r="A69" s="7"/>
      <c r="B69" s="66"/>
      <c r="C69" s="66"/>
      <c r="D69" s="66"/>
    </row>
    <row r="70" spans="1:4" ht="15">
      <c r="A70" s="64" t="s">
        <v>206</v>
      </c>
      <c r="B70" s="89">
        <v>0</v>
      </c>
      <c r="C70" s="65">
        <v>-51538103.18</v>
      </c>
      <c r="D70" s="65">
        <v>-51538103.18</v>
      </c>
    </row>
    <row r="71" spans="1:4" ht="15">
      <c r="A71" s="7"/>
      <c r="B71" s="66"/>
      <c r="C71" s="66"/>
      <c r="D71" s="66"/>
    </row>
    <row r="72" spans="1:4" ht="30">
      <c r="A72" s="70" t="s">
        <v>231</v>
      </c>
      <c r="B72" s="63">
        <f>B63+B64-B68+B70</f>
        <v>0</v>
      </c>
      <c r="C72" s="63">
        <f>C63+C64-C68+C70</f>
        <v>-47091742.46</v>
      </c>
      <c r="D72" s="63">
        <f>D63+D64-D68+D70</f>
        <v>-47091742.46</v>
      </c>
    </row>
    <row r="73" spans="1:4" ht="15">
      <c r="A73" s="7"/>
      <c r="B73" s="66"/>
      <c r="C73" s="66"/>
      <c r="D73" s="66"/>
    </row>
    <row r="74" spans="1:4" ht="30">
      <c r="A74" s="70" t="s">
        <v>232</v>
      </c>
      <c r="B74" s="63">
        <f>B72-B64</f>
        <v>0</v>
      </c>
      <c r="C74" s="63">
        <f>C72-C64</f>
        <v>-47091742.46</v>
      </c>
      <c r="D74" s="63">
        <f>D72-D64</f>
        <v>-47091742.46</v>
      </c>
    </row>
    <row r="75" spans="1:4" ht="15">
      <c r="A75" s="60"/>
      <c r="B75" s="90"/>
      <c r="C75" s="90"/>
      <c r="D75" s="90"/>
    </row>
  </sheetData>
  <sheetProtection/>
  <mergeCells count="5"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9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60" zoomScalePageLayoutView="0" workbookViewId="0" topLeftCell="A1">
      <selection activeCell="K35" sqref="K35"/>
    </sheetView>
  </sheetViews>
  <sheetFormatPr defaultColWidth="11.421875" defaultRowHeight="15"/>
  <cols>
    <col min="1" max="1" width="84.57421875" style="0" bestFit="1" customWidth="1"/>
    <col min="2" max="7" width="17.00390625" style="0" customWidth="1"/>
  </cols>
  <sheetData>
    <row r="1" spans="1:7" ht="21">
      <c r="A1" s="146" t="s">
        <v>233</v>
      </c>
      <c r="B1" s="146"/>
      <c r="C1" s="146"/>
      <c r="D1" s="146"/>
      <c r="E1" s="146"/>
      <c r="F1" s="146"/>
      <c r="G1" s="146"/>
    </row>
    <row r="2" spans="1:7" ht="15">
      <c r="A2" s="135" t="s">
        <v>122</v>
      </c>
      <c r="B2" s="136"/>
      <c r="C2" s="136"/>
      <c r="D2" s="136"/>
      <c r="E2" s="136"/>
      <c r="F2" s="136"/>
      <c r="G2" s="137"/>
    </row>
    <row r="3" spans="1:7" ht="15">
      <c r="A3" s="138" t="s">
        <v>234</v>
      </c>
      <c r="B3" s="139"/>
      <c r="C3" s="139"/>
      <c r="D3" s="139"/>
      <c r="E3" s="139"/>
      <c r="F3" s="139"/>
      <c r="G3" s="140"/>
    </row>
    <row r="4" spans="1:7" ht="15">
      <c r="A4" s="138" t="s">
        <v>169</v>
      </c>
      <c r="B4" s="139"/>
      <c r="C4" s="139"/>
      <c r="D4" s="139"/>
      <c r="E4" s="139"/>
      <c r="F4" s="139"/>
      <c r="G4" s="140"/>
    </row>
    <row r="5" spans="1:7" ht="15">
      <c r="A5" s="141" t="s">
        <v>2</v>
      </c>
      <c r="B5" s="142"/>
      <c r="C5" s="142"/>
      <c r="D5" s="142"/>
      <c r="E5" s="142"/>
      <c r="F5" s="142"/>
      <c r="G5" s="143"/>
    </row>
    <row r="6" spans="1:7" ht="15">
      <c r="A6" s="147" t="s">
        <v>235</v>
      </c>
      <c r="B6" s="149" t="s">
        <v>236</v>
      </c>
      <c r="C6" s="149"/>
      <c r="D6" s="149"/>
      <c r="E6" s="149"/>
      <c r="F6" s="149"/>
      <c r="G6" s="149" t="s">
        <v>237</v>
      </c>
    </row>
    <row r="7" spans="1:7" ht="30">
      <c r="A7" s="148"/>
      <c r="B7" s="91" t="s">
        <v>238</v>
      </c>
      <c r="C7" s="32" t="s">
        <v>239</v>
      </c>
      <c r="D7" s="91" t="s">
        <v>240</v>
      </c>
      <c r="E7" s="91" t="s">
        <v>195</v>
      </c>
      <c r="F7" s="91" t="s">
        <v>241</v>
      </c>
      <c r="G7" s="149"/>
    </row>
    <row r="8" spans="1:7" ht="15">
      <c r="A8" s="92" t="s">
        <v>242</v>
      </c>
      <c r="B8" s="93"/>
      <c r="C8" s="93"/>
      <c r="D8" s="93"/>
      <c r="E8" s="93"/>
      <c r="F8" s="93"/>
      <c r="G8" s="93"/>
    </row>
    <row r="9" spans="1:7" ht="15">
      <c r="A9" s="64" t="s">
        <v>243</v>
      </c>
      <c r="B9" s="76">
        <v>22245234.89</v>
      </c>
      <c r="C9" s="76">
        <v>0</v>
      </c>
      <c r="D9" s="76">
        <f>B9+C9</f>
        <v>22245234.89</v>
      </c>
      <c r="E9" s="76">
        <v>19217844.45</v>
      </c>
      <c r="F9" s="76">
        <v>19217844.44</v>
      </c>
      <c r="G9" s="76">
        <f>F9-B9</f>
        <v>-3027390.4499999993</v>
      </c>
    </row>
    <row r="10" spans="1:7" ht="15">
      <c r="A10" s="64" t="s">
        <v>244</v>
      </c>
      <c r="B10" s="76">
        <v>0</v>
      </c>
      <c r="C10" s="76">
        <v>0</v>
      </c>
      <c r="D10" s="76">
        <f aca="true" t="shared" si="0" ref="D10:D15">B10+C10</f>
        <v>0</v>
      </c>
      <c r="E10" s="76">
        <v>0</v>
      </c>
      <c r="F10" s="76">
        <v>0</v>
      </c>
      <c r="G10" s="76">
        <f aca="true" t="shared" si="1" ref="G10:G39">F10-B10</f>
        <v>0</v>
      </c>
    </row>
    <row r="11" spans="1:7" ht="15">
      <c r="A11" s="64" t="s">
        <v>245</v>
      </c>
      <c r="B11" s="76">
        <v>4232276.9</v>
      </c>
      <c r="C11" s="76">
        <v>0</v>
      </c>
      <c r="D11" s="76">
        <f t="shared" si="0"/>
        <v>4232276.9</v>
      </c>
      <c r="E11" s="76">
        <v>1760</v>
      </c>
      <c r="F11" s="76">
        <v>1760</v>
      </c>
      <c r="G11" s="76">
        <f t="shared" si="1"/>
        <v>-4230516.9</v>
      </c>
    </row>
    <row r="12" spans="1:7" ht="15">
      <c r="A12" s="64" t="s">
        <v>246</v>
      </c>
      <c r="B12" s="76">
        <v>8980069.83</v>
      </c>
      <c r="C12" s="76">
        <v>0</v>
      </c>
      <c r="D12" s="76">
        <f t="shared" si="0"/>
        <v>8980069.83</v>
      </c>
      <c r="E12" s="76">
        <v>2773005.78</v>
      </c>
      <c r="F12" s="76">
        <v>2773005.76</v>
      </c>
      <c r="G12" s="76">
        <f t="shared" si="1"/>
        <v>-6207064.07</v>
      </c>
    </row>
    <row r="13" spans="1:7" ht="15">
      <c r="A13" s="64" t="s">
        <v>247</v>
      </c>
      <c r="B13" s="76">
        <v>2300076.51</v>
      </c>
      <c r="C13" s="76">
        <v>0</v>
      </c>
      <c r="D13" s="76">
        <f t="shared" si="0"/>
        <v>2300076.51</v>
      </c>
      <c r="E13" s="76">
        <v>1749044.88</v>
      </c>
      <c r="F13" s="76">
        <v>1749044.89</v>
      </c>
      <c r="G13" s="76">
        <f t="shared" si="1"/>
        <v>-551031.6199999999</v>
      </c>
    </row>
    <row r="14" spans="1:7" ht="15">
      <c r="A14" s="64" t="s">
        <v>248</v>
      </c>
      <c r="B14" s="76">
        <v>2100000</v>
      </c>
      <c r="C14" s="76">
        <v>0</v>
      </c>
      <c r="D14" s="76">
        <f t="shared" si="0"/>
        <v>2100000</v>
      </c>
      <c r="E14" s="76">
        <v>1062905.32</v>
      </c>
      <c r="F14" s="76">
        <v>1062905.34</v>
      </c>
      <c r="G14" s="76">
        <f t="shared" si="1"/>
        <v>-1037094.6599999999</v>
      </c>
    </row>
    <row r="15" spans="1:7" ht="15">
      <c r="A15" s="64" t="s">
        <v>249</v>
      </c>
      <c r="B15" s="76">
        <v>0</v>
      </c>
      <c r="C15" s="76">
        <v>0</v>
      </c>
      <c r="D15" s="76">
        <f t="shared" si="0"/>
        <v>0</v>
      </c>
      <c r="E15" s="76">
        <v>0</v>
      </c>
      <c r="F15" s="76">
        <v>0</v>
      </c>
      <c r="G15" s="76">
        <f t="shared" si="1"/>
        <v>0</v>
      </c>
    </row>
    <row r="16" spans="1:7" ht="15">
      <c r="A16" s="94" t="s">
        <v>250</v>
      </c>
      <c r="B16" s="76">
        <f>SUM(B17:B27)</f>
        <v>156062233.78999996</v>
      </c>
      <c r="C16" s="76">
        <f>SUM(C17:C27)</f>
        <v>0</v>
      </c>
      <c r="D16" s="76">
        <f>SUM(D17:D27)</f>
        <v>156062233.78999996</v>
      </c>
      <c r="E16" s="76">
        <f>SUM(E17:E27)</f>
        <v>85496976.48</v>
      </c>
      <c r="F16" s="76">
        <f>SUM(F17:F27)</f>
        <v>85496976.46999998</v>
      </c>
      <c r="G16" s="76">
        <f t="shared" si="1"/>
        <v>-70565257.31999998</v>
      </c>
    </row>
    <row r="17" spans="1:7" ht="15">
      <c r="A17" s="95" t="s">
        <v>251</v>
      </c>
      <c r="B17" s="76">
        <v>93350690.44</v>
      </c>
      <c r="C17" s="76">
        <v>0</v>
      </c>
      <c r="D17" s="76">
        <f aca="true" t="shared" si="2" ref="D17:D27">B17+C17</f>
        <v>93350690.44</v>
      </c>
      <c r="E17" s="76">
        <v>48919399.67</v>
      </c>
      <c r="F17" s="76">
        <v>48919399.67</v>
      </c>
      <c r="G17" s="76">
        <f t="shared" si="1"/>
        <v>-44431290.769999996</v>
      </c>
    </row>
    <row r="18" spans="1:7" ht="15">
      <c r="A18" s="95" t="s">
        <v>252</v>
      </c>
      <c r="B18" s="76">
        <v>34390315.55</v>
      </c>
      <c r="C18" s="76">
        <v>0</v>
      </c>
      <c r="D18" s="76">
        <f t="shared" si="2"/>
        <v>34390315.55</v>
      </c>
      <c r="E18" s="76">
        <v>19343515.77</v>
      </c>
      <c r="F18" s="76">
        <v>19343515.77</v>
      </c>
      <c r="G18" s="76">
        <f t="shared" si="1"/>
        <v>-15046799.779999997</v>
      </c>
    </row>
    <row r="19" spans="1:7" ht="15">
      <c r="A19" s="95" t="s">
        <v>253</v>
      </c>
      <c r="B19" s="76">
        <v>7326473.15</v>
      </c>
      <c r="C19" s="76">
        <v>0</v>
      </c>
      <c r="D19" s="76">
        <f t="shared" si="2"/>
        <v>7326473.15</v>
      </c>
      <c r="E19" s="76">
        <v>6735656.59</v>
      </c>
      <c r="F19" s="76">
        <v>6735656.6</v>
      </c>
      <c r="G19" s="76">
        <f t="shared" si="1"/>
        <v>-590816.5500000007</v>
      </c>
    </row>
    <row r="20" spans="1:7" ht="15">
      <c r="A20" s="95" t="s">
        <v>254</v>
      </c>
      <c r="B20" s="76">
        <v>0</v>
      </c>
      <c r="C20" s="76">
        <v>0</v>
      </c>
      <c r="D20" s="76">
        <f t="shared" si="2"/>
        <v>0</v>
      </c>
      <c r="E20" s="76">
        <v>0</v>
      </c>
      <c r="F20" s="76">
        <v>0</v>
      </c>
      <c r="G20" s="76">
        <f t="shared" si="1"/>
        <v>0</v>
      </c>
    </row>
    <row r="21" spans="1:7" ht="15">
      <c r="A21" s="95" t="s">
        <v>255</v>
      </c>
      <c r="B21" s="76">
        <v>0</v>
      </c>
      <c r="C21" s="76">
        <v>0</v>
      </c>
      <c r="D21" s="76">
        <f t="shared" si="2"/>
        <v>0</v>
      </c>
      <c r="E21" s="76">
        <v>0</v>
      </c>
      <c r="F21" s="76">
        <v>0</v>
      </c>
      <c r="G21" s="76">
        <f t="shared" si="1"/>
        <v>0</v>
      </c>
    </row>
    <row r="22" spans="1:7" ht="15">
      <c r="A22" s="95" t="s">
        <v>256</v>
      </c>
      <c r="B22" s="76">
        <v>3808401.95</v>
      </c>
      <c r="C22" s="76">
        <v>0</v>
      </c>
      <c r="D22" s="76">
        <f t="shared" si="2"/>
        <v>3808401.95</v>
      </c>
      <c r="E22" s="76">
        <v>2191871.23</v>
      </c>
      <c r="F22" s="76">
        <v>2191871.22</v>
      </c>
      <c r="G22" s="76">
        <f t="shared" si="1"/>
        <v>-1616530.73</v>
      </c>
    </row>
    <row r="23" spans="1:7" ht="15">
      <c r="A23" s="95" t="s">
        <v>257</v>
      </c>
      <c r="B23" s="76">
        <v>0</v>
      </c>
      <c r="C23" s="76">
        <v>0</v>
      </c>
      <c r="D23" s="76">
        <f t="shared" si="2"/>
        <v>0</v>
      </c>
      <c r="E23" s="76">
        <v>0</v>
      </c>
      <c r="F23" s="76">
        <v>0</v>
      </c>
      <c r="G23" s="76">
        <f t="shared" si="1"/>
        <v>0</v>
      </c>
    </row>
    <row r="24" spans="1:7" ht="15">
      <c r="A24" s="95" t="s">
        <v>258</v>
      </c>
      <c r="B24" s="76">
        <v>0</v>
      </c>
      <c r="C24" s="76">
        <v>0</v>
      </c>
      <c r="D24" s="76">
        <f t="shared" si="2"/>
        <v>0</v>
      </c>
      <c r="E24" s="76">
        <v>0</v>
      </c>
      <c r="F24" s="76">
        <v>0</v>
      </c>
      <c r="G24" s="76">
        <f t="shared" si="1"/>
        <v>0</v>
      </c>
    </row>
    <row r="25" spans="1:7" ht="15">
      <c r="A25" s="95" t="s">
        <v>259</v>
      </c>
      <c r="B25" s="76">
        <v>4253160.95</v>
      </c>
      <c r="C25" s="76">
        <v>0</v>
      </c>
      <c r="D25" s="76">
        <f t="shared" si="2"/>
        <v>4253160.95</v>
      </c>
      <c r="E25" s="76">
        <v>1291840.22</v>
      </c>
      <c r="F25" s="76">
        <v>1291840.22</v>
      </c>
      <c r="G25" s="76">
        <f t="shared" si="1"/>
        <v>-2961320.7300000004</v>
      </c>
    </row>
    <row r="26" spans="1:7" ht="15">
      <c r="A26" s="95" t="s">
        <v>260</v>
      </c>
      <c r="B26" s="76">
        <v>12933191.75</v>
      </c>
      <c r="C26" s="76">
        <v>0</v>
      </c>
      <c r="D26" s="76">
        <f t="shared" si="2"/>
        <v>12933191.75</v>
      </c>
      <c r="E26" s="76">
        <v>7014693</v>
      </c>
      <c r="F26" s="76">
        <v>7014692.99</v>
      </c>
      <c r="G26" s="76">
        <f t="shared" si="1"/>
        <v>-5918498.76</v>
      </c>
    </row>
    <row r="27" spans="1:7" ht="15">
      <c r="A27" s="95" t="s">
        <v>261</v>
      </c>
      <c r="B27" s="76">
        <v>0</v>
      </c>
      <c r="C27" s="76">
        <v>0</v>
      </c>
      <c r="D27" s="76">
        <f t="shared" si="2"/>
        <v>0</v>
      </c>
      <c r="E27" s="76">
        <v>0</v>
      </c>
      <c r="F27" s="76">
        <v>0</v>
      </c>
      <c r="G27" s="76">
        <f t="shared" si="1"/>
        <v>0</v>
      </c>
    </row>
    <row r="28" spans="1:7" ht="15">
      <c r="A28" s="64" t="s">
        <v>262</v>
      </c>
      <c r="B28" s="76">
        <f>SUM(B29:B33)</f>
        <v>2412250.34</v>
      </c>
      <c r="C28" s="76">
        <f>SUM(C29:C33)</f>
        <v>0</v>
      </c>
      <c r="D28" s="76">
        <f>SUM(D29:D33)</f>
        <v>2412250.34</v>
      </c>
      <c r="E28" s="76">
        <f>SUM(E29:E33)</f>
        <v>1526959.78</v>
      </c>
      <c r="F28" s="76">
        <f>SUM(F29:F33)</f>
        <v>1526959.79</v>
      </c>
      <c r="G28" s="76">
        <f t="shared" si="1"/>
        <v>-885290.5499999998</v>
      </c>
    </row>
    <row r="29" spans="1:7" ht="15">
      <c r="A29" s="95" t="s">
        <v>263</v>
      </c>
      <c r="B29" s="76">
        <v>0</v>
      </c>
      <c r="C29" s="76">
        <v>0</v>
      </c>
      <c r="D29" s="76">
        <f aca="true" t="shared" si="3" ref="D29:D36">B29+C29</f>
        <v>0</v>
      </c>
      <c r="E29" s="76">
        <v>11839.28</v>
      </c>
      <c r="F29" s="76">
        <v>11839.28</v>
      </c>
      <c r="G29" s="76">
        <f t="shared" si="1"/>
        <v>11839.28</v>
      </c>
    </row>
    <row r="30" spans="1:7" ht="15">
      <c r="A30" s="95" t="s">
        <v>264</v>
      </c>
      <c r="B30" s="76">
        <v>1432416.4</v>
      </c>
      <c r="C30" s="76">
        <v>0</v>
      </c>
      <c r="D30" s="76">
        <f t="shared" si="3"/>
        <v>1432416.4</v>
      </c>
      <c r="E30" s="76">
        <v>115639.2</v>
      </c>
      <c r="F30" s="76">
        <v>115639.21</v>
      </c>
      <c r="G30" s="76">
        <f t="shared" si="1"/>
        <v>-1316777.19</v>
      </c>
    </row>
    <row r="31" spans="1:7" ht="15">
      <c r="A31" s="95" t="s">
        <v>265</v>
      </c>
      <c r="B31" s="76">
        <v>349693.14</v>
      </c>
      <c r="C31" s="76">
        <v>0</v>
      </c>
      <c r="D31" s="76">
        <f t="shared" si="3"/>
        <v>349693.14</v>
      </c>
      <c r="E31" s="76">
        <v>940648.29</v>
      </c>
      <c r="F31" s="76">
        <v>940648.29</v>
      </c>
      <c r="G31" s="76">
        <f t="shared" si="1"/>
        <v>590955.15</v>
      </c>
    </row>
    <row r="32" spans="1:7" ht="15">
      <c r="A32" s="95" t="s">
        <v>266</v>
      </c>
      <c r="B32" s="76">
        <v>0</v>
      </c>
      <c r="C32" s="76">
        <v>0</v>
      </c>
      <c r="D32" s="76">
        <f t="shared" si="3"/>
        <v>0</v>
      </c>
      <c r="E32" s="76">
        <v>0</v>
      </c>
      <c r="F32" s="76">
        <v>0</v>
      </c>
      <c r="G32" s="76">
        <f t="shared" si="1"/>
        <v>0</v>
      </c>
    </row>
    <row r="33" spans="1:7" ht="15">
      <c r="A33" s="95" t="s">
        <v>267</v>
      </c>
      <c r="B33" s="76">
        <v>630140.8</v>
      </c>
      <c r="C33" s="76">
        <v>0</v>
      </c>
      <c r="D33" s="76">
        <f t="shared" si="3"/>
        <v>630140.8</v>
      </c>
      <c r="E33" s="76">
        <v>458833.01</v>
      </c>
      <c r="F33" s="76">
        <v>458833.01</v>
      </c>
      <c r="G33" s="76">
        <f t="shared" si="1"/>
        <v>-171307.79000000004</v>
      </c>
    </row>
    <row r="34" spans="1:7" ht="15">
      <c r="A34" s="64" t="s">
        <v>268</v>
      </c>
      <c r="B34" s="76">
        <v>463435.45</v>
      </c>
      <c r="C34" s="76">
        <v>0</v>
      </c>
      <c r="D34" s="76">
        <f t="shared" si="3"/>
        <v>463435.45</v>
      </c>
      <c r="E34" s="76">
        <v>231007.71</v>
      </c>
      <c r="F34" s="76">
        <v>231007.71</v>
      </c>
      <c r="G34" s="76">
        <f t="shared" si="1"/>
        <v>-232427.74000000002</v>
      </c>
    </row>
    <row r="35" spans="1:7" ht="15">
      <c r="A35" s="64" t="s">
        <v>269</v>
      </c>
      <c r="B35" s="76">
        <f>B36</f>
        <v>0</v>
      </c>
      <c r="C35" s="76">
        <f>C36</f>
        <v>0</v>
      </c>
      <c r="D35" s="76">
        <f t="shared" si="3"/>
        <v>0</v>
      </c>
      <c r="E35" s="76">
        <f>E36</f>
        <v>0</v>
      </c>
      <c r="F35" s="76">
        <f>F36</f>
        <v>0</v>
      </c>
      <c r="G35" s="76">
        <f t="shared" si="1"/>
        <v>0</v>
      </c>
    </row>
    <row r="36" spans="1:7" ht="15">
      <c r="A36" s="95" t="s">
        <v>270</v>
      </c>
      <c r="B36" s="76">
        <v>0</v>
      </c>
      <c r="C36" s="76">
        <v>0</v>
      </c>
      <c r="D36" s="76">
        <f t="shared" si="3"/>
        <v>0</v>
      </c>
      <c r="E36" s="76">
        <v>0</v>
      </c>
      <c r="F36" s="76">
        <v>0</v>
      </c>
      <c r="G36" s="76">
        <f t="shared" si="1"/>
        <v>0</v>
      </c>
    </row>
    <row r="37" spans="1:7" ht="15">
      <c r="A37" s="64" t="s">
        <v>271</v>
      </c>
      <c r="B37" s="76">
        <f>B38+B39</f>
        <v>0</v>
      </c>
      <c r="C37" s="76">
        <f>C38+C39</f>
        <v>0</v>
      </c>
      <c r="D37" s="76">
        <f>D38+D39</f>
        <v>0</v>
      </c>
      <c r="E37" s="76">
        <f>E38+E39</f>
        <v>0</v>
      </c>
      <c r="F37" s="76">
        <f>F38+F39</f>
        <v>0</v>
      </c>
      <c r="G37" s="76">
        <f t="shared" si="1"/>
        <v>0</v>
      </c>
    </row>
    <row r="38" spans="1:7" ht="15">
      <c r="A38" s="95" t="s">
        <v>272</v>
      </c>
      <c r="B38" s="76">
        <v>0</v>
      </c>
      <c r="C38" s="76">
        <v>0</v>
      </c>
      <c r="D38" s="76">
        <f>B38+C38</f>
        <v>0</v>
      </c>
      <c r="E38" s="76">
        <v>0</v>
      </c>
      <c r="F38" s="76">
        <v>0</v>
      </c>
      <c r="G38" s="76">
        <f t="shared" si="1"/>
        <v>0</v>
      </c>
    </row>
    <row r="39" spans="1:7" ht="15">
      <c r="A39" s="95" t="s">
        <v>273</v>
      </c>
      <c r="B39" s="76">
        <v>0</v>
      </c>
      <c r="C39" s="76">
        <v>0</v>
      </c>
      <c r="D39" s="76">
        <f>B39+C39</f>
        <v>0</v>
      </c>
      <c r="E39" s="76">
        <v>0</v>
      </c>
      <c r="F39" s="76">
        <v>0</v>
      </c>
      <c r="G39" s="76">
        <f t="shared" si="1"/>
        <v>0</v>
      </c>
    </row>
    <row r="40" spans="1:7" ht="15">
      <c r="A40" s="7"/>
      <c r="B40" s="76"/>
      <c r="C40" s="76"/>
      <c r="D40" s="76"/>
      <c r="E40" s="76"/>
      <c r="F40" s="76"/>
      <c r="G40" s="76"/>
    </row>
    <row r="41" spans="1:7" ht="15">
      <c r="A41" s="11" t="s">
        <v>274</v>
      </c>
      <c r="B41" s="75">
        <f aca="true" t="shared" si="4" ref="B41:G41">B9+B10+B11+B12+B13+B14+B15+B16+B28++B34+B35+B37</f>
        <v>198795577.70999995</v>
      </c>
      <c r="C41" s="75">
        <f t="shared" si="4"/>
        <v>0</v>
      </c>
      <c r="D41" s="75">
        <f t="shared" si="4"/>
        <v>198795577.70999995</v>
      </c>
      <c r="E41" s="75">
        <f t="shared" si="4"/>
        <v>112059504.39999999</v>
      </c>
      <c r="F41" s="75">
        <f t="shared" si="4"/>
        <v>112059504.39999999</v>
      </c>
      <c r="G41" s="75">
        <f t="shared" si="4"/>
        <v>-86736073.30999997</v>
      </c>
    </row>
    <row r="42" spans="1:7" ht="15">
      <c r="A42" s="11" t="s">
        <v>275</v>
      </c>
      <c r="B42" s="96"/>
      <c r="C42" s="96"/>
      <c r="D42" s="96"/>
      <c r="E42" s="96"/>
      <c r="F42" s="96"/>
      <c r="G42" s="75">
        <f>IF((F41-B41)&lt;0,0,(F41-B41))</f>
        <v>0</v>
      </c>
    </row>
    <row r="43" spans="1:7" ht="15">
      <c r="A43" s="7"/>
      <c r="B43" s="77"/>
      <c r="C43" s="77"/>
      <c r="D43" s="77"/>
      <c r="E43" s="77"/>
      <c r="F43" s="77"/>
      <c r="G43" s="77"/>
    </row>
    <row r="44" spans="1:7" ht="15">
      <c r="A44" s="11" t="s">
        <v>276</v>
      </c>
      <c r="B44" s="77"/>
      <c r="C44" s="77"/>
      <c r="D44" s="77"/>
      <c r="E44" s="77"/>
      <c r="F44" s="77"/>
      <c r="G44" s="77"/>
    </row>
    <row r="45" spans="1:7" ht="15">
      <c r="A45" s="64" t="s">
        <v>277</v>
      </c>
      <c r="B45" s="76">
        <f>SUM(B46:B53)</f>
        <v>135193024.05</v>
      </c>
      <c r="C45" s="76">
        <f>SUM(C46:C53)</f>
        <v>13566902.95</v>
      </c>
      <c r="D45" s="76">
        <f>SUM(D46:D53)</f>
        <v>148759927</v>
      </c>
      <c r="E45" s="76">
        <f>SUM(E46:E53)</f>
        <v>80917800.42</v>
      </c>
      <c r="F45" s="76">
        <f>SUM(F46:F53)</f>
        <v>80917800.42</v>
      </c>
      <c r="G45" s="76">
        <f>F45-B45</f>
        <v>-54275223.63000001</v>
      </c>
    </row>
    <row r="46" spans="1:7" ht="15">
      <c r="A46" s="97" t="s">
        <v>278</v>
      </c>
      <c r="B46" s="76">
        <v>0</v>
      </c>
      <c r="C46" s="76">
        <v>0</v>
      </c>
      <c r="D46" s="76">
        <f>B46+C46</f>
        <v>0</v>
      </c>
      <c r="E46" s="76">
        <v>0</v>
      </c>
      <c r="F46" s="76">
        <v>0</v>
      </c>
      <c r="G46" s="76">
        <f>F46-B46</f>
        <v>0</v>
      </c>
    </row>
    <row r="47" spans="1:7" ht="15">
      <c r="A47" s="97" t="s">
        <v>279</v>
      </c>
      <c r="B47" s="76">
        <v>0</v>
      </c>
      <c r="C47" s="76">
        <v>0</v>
      </c>
      <c r="D47" s="76">
        <f aca="true" t="shared" si="5" ref="D47:D53">B47+C47</f>
        <v>0</v>
      </c>
      <c r="E47" s="76">
        <v>0</v>
      </c>
      <c r="F47" s="76">
        <v>0</v>
      </c>
      <c r="G47" s="76">
        <f>F47-B47</f>
        <v>0</v>
      </c>
    </row>
    <row r="48" spans="1:7" ht="15">
      <c r="A48" s="97" t="s">
        <v>280</v>
      </c>
      <c r="B48" s="76">
        <v>61554858.75</v>
      </c>
      <c r="C48" s="76">
        <v>3482517.25</v>
      </c>
      <c r="D48" s="76">
        <f t="shared" si="5"/>
        <v>65037376</v>
      </c>
      <c r="E48" s="76">
        <v>39054170.32</v>
      </c>
      <c r="F48" s="76">
        <v>39054170.32</v>
      </c>
      <c r="G48" s="76">
        <f>F48-B48</f>
        <v>-22500688.43</v>
      </c>
    </row>
    <row r="49" spans="1:7" ht="30">
      <c r="A49" s="97" t="s">
        <v>281</v>
      </c>
      <c r="B49" s="76">
        <v>73638165.3</v>
      </c>
      <c r="C49" s="76">
        <v>10084385.7</v>
      </c>
      <c r="D49" s="76">
        <f t="shared" si="5"/>
        <v>83722551</v>
      </c>
      <c r="E49" s="76">
        <v>41863630.1</v>
      </c>
      <c r="F49" s="76">
        <v>41863630.1</v>
      </c>
      <c r="G49" s="76">
        <f>F49-B49</f>
        <v>-31774535.199999996</v>
      </c>
    </row>
    <row r="50" spans="1:7" ht="15">
      <c r="A50" s="97" t="s">
        <v>282</v>
      </c>
      <c r="B50" s="76">
        <v>0</v>
      </c>
      <c r="C50" s="76">
        <v>0</v>
      </c>
      <c r="D50" s="76">
        <f t="shared" si="5"/>
        <v>0</v>
      </c>
      <c r="E50" s="76">
        <v>0</v>
      </c>
      <c r="F50" s="76">
        <v>0</v>
      </c>
      <c r="G50" s="76">
        <f aca="true" t="shared" si="6" ref="G50:G63">F50-B50</f>
        <v>0</v>
      </c>
    </row>
    <row r="51" spans="1:7" ht="15">
      <c r="A51" s="97" t="s">
        <v>283</v>
      </c>
      <c r="B51" s="76">
        <v>0</v>
      </c>
      <c r="C51" s="76">
        <v>0</v>
      </c>
      <c r="D51" s="76">
        <f t="shared" si="5"/>
        <v>0</v>
      </c>
      <c r="E51" s="76">
        <v>0</v>
      </c>
      <c r="F51" s="76">
        <v>0</v>
      </c>
      <c r="G51" s="76">
        <f t="shared" si="6"/>
        <v>0</v>
      </c>
    </row>
    <row r="52" spans="1:7" ht="30">
      <c r="A52" s="98" t="s">
        <v>284</v>
      </c>
      <c r="B52" s="76">
        <v>0</v>
      </c>
      <c r="C52" s="76">
        <v>0</v>
      </c>
      <c r="D52" s="76">
        <f t="shared" si="5"/>
        <v>0</v>
      </c>
      <c r="E52" s="76">
        <v>0</v>
      </c>
      <c r="F52" s="76">
        <v>0</v>
      </c>
      <c r="G52" s="76">
        <f t="shared" si="6"/>
        <v>0</v>
      </c>
    </row>
    <row r="53" spans="1:7" ht="15">
      <c r="A53" s="95" t="s">
        <v>285</v>
      </c>
      <c r="B53" s="76">
        <v>0</v>
      </c>
      <c r="C53" s="76">
        <v>0</v>
      </c>
      <c r="D53" s="76">
        <f t="shared" si="5"/>
        <v>0</v>
      </c>
      <c r="E53" s="76">
        <v>0</v>
      </c>
      <c r="F53" s="76">
        <v>0</v>
      </c>
      <c r="G53" s="76">
        <f t="shared" si="6"/>
        <v>0</v>
      </c>
    </row>
    <row r="54" spans="1:7" ht="15">
      <c r="A54" s="64" t="s">
        <v>286</v>
      </c>
      <c r="B54" s="76">
        <f>SUM(B55:B58)</f>
        <v>0</v>
      </c>
      <c r="C54" s="76">
        <f>SUM(C55:C58)</f>
        <v>0</v>
      </c>
      <c r="D54" s="76">
        <f>SUM(D55:D58)</f>
        <v>0</v>
      </c>
      <c r="E54" s="76">
        <f>SUM(E55:E58)</f>
        <v>569.19</v>
      </c>
      <c r="F54" s="76">
        <f>SUM(F55:F58)</f>
        <v>569.19</v>
      </c>
      <c r="G54" s="76">
        <f t="shared" si="6"/>
        <v>569.19</v>
      </c>
    </row>
    <row r="55" spans="1:7" ht="15">
      <c r="A55" s="98" t="s">
        <v>287</v>
      </c>
      <c r="B55" s="76">
        <v>0</v>
      </c>
      <c r="C55" s="76">
        <v>0</v>
      </c>
      <c r="D55" s="76">
        <f>B55+C55</f>
        <v>0</v>
      </c>
      <c r="E55" s="76">
        <v>0</v>
      </c>
      <c r="F55" s="76">
        <v>0</v>
      </c>
      <c r="G55" s="76">
        <f t="shared" si="6"/>
        <v>0</v>
      </c>
    </row>
    <row r="56" spans="1:7" ht="15">
      <c r="A56" s="97" t="s">
        <v>288</v>
      </c>
      <c r="B56" s="76">
        <v>0</v>
      </c>
      <c r="C56" s="76">
        <v>0</v>
      </c>
      <c r="D56" s="76">
        <f>B56+C56</f>
        <v>0</v>
      </c>
      <c r="E56" s="76">
        <v>0</v>
      </c>
      <c r="F56" s="76">
        <v>0</v>
      </c>
      <c r="G56" s="76">
        <f t="shared" si="6"/>
        <v>0</v>
      </c>
    </row>
    <row r="57" spans="1:7" ht="15">
      <c r="A57" s="97" t="s">
        <v>289</v>
      </c>
      <c r="B57" s="76">
        <v>0</v>
      </c>
      <c r="C57" s="76">
        <v>0</v>
      </c>
      <c r="D57" s="76">
        <f>B57+C57</f>
        <v>0</v>
      </c>
      <c r="E57" s="76">
        <v>0</v>
      </c>
      <c r="F57" s="76">
        <v>0</v>
      </c>
      <c r="G57" s="76">
        <f t="shared" si="6"/>
        <v>0</v>
      </c>
    </row>
    <row r="58" spans="1:7" ht="15">
      <c r="A58" s="98" t="s">
        <v>290</v>
      </c>
      <c r="B58" s="76">
        <v>0</v>
      </c>
      <c r="C58" s="76">
        <v>0</v>
      </c>
      <c r="D58" s="76">
        <f>B58+C58</f>
        <v>0</v>
      </c>
      <c r="E58" s="76">
        <v>569.19</v>
      </c>
      <c r="F58" s="76">
        <v>569.19</v>
      </c>
      <c r="G58" s="76">
        <f t="shared" si="6"/>
        <v>569.19</v>
      </c>
    </row>
    <row r="59" spans="1:7" ht="15">
      <c r="A59" s="64" t="s">
        <v>291</v>
      </c>
      <c r="B59" s="76">
        <f>B60+B61</f>
        <v>0</v>
      </c>
      <c r="C59" s="76">
        <f>C60+C61</f>
        <v>0</v>
      </c>
      <c r="D59" s="76">
        <f>D60+D61</f>
        <v>0</v>
      </c>
      <c r="E59" s="76">
        <f>E60+E61</f>
        <v>0</v>
      </c>
      <c r="F59" s="76">
        <f>F60+F61</f>
        <v>0</v>
      </c>
      <c r="G59" s="76">
        <f t="shared" si="6"/>
        <v>0</v>
      </c>
    </row>
    <row r="60" spans="1:7" ht="30">
      <c r="A60" s="97" t="s">
        <v>292</v>
      </c>
      <c r="B60" s="76">
        <v>0</v>
      </c>
      <c r="C60" s="76">
        <v>0</v>
      </c>
      <c r="D60" s="76">
        <f>B60+C60</f>
        <v>0</v>
      </c>
      <c r="E60" s="76">
        <v>0</v>
      </c>
      <c r="F60" s="76">
        <v>0</v>
      </c>
      <c r="G60" s="76">
        <f t="shared" si="6"/>
        <v>0</v>
      </c>
    </row>
    <row r="61" spans="1:7" ht="15">
      <c r="A61" s="97" t="s">
        <v>293</v>
      </c>
      <c r="B61" s="76">
        <v>0</v>
      </c>
      <c r="C61" s="76">
        <v>0</v>
      </c>
      <c r="D61" s="76">
        <f>B61+C61</f>
        <v>0</v>
      </c>
      <c r="E61" s="76">
        <v>0</v>
      </c>
      <c r="F61" s="76">
        <v>0</v>
      </c>
      <c r="G61" s="76">
        <f t="shared" si="6"/>
        <v>0</v>
      </c>
    </row>
    <row r="62" spans="1:7" ht="15">
      <c r="A62" s="64" t="s">
        <v>294</v>
      </c>
      <c r="B62" s="76">
        <v>0</v>
      </c>
      <c r="C62" s="76">
        <v>0</v>
      </c>
      <c r="D62" s="76">
        <f>B62+C62</f>
        <v>0</v>
      </c>
      <c r="E62" s="76">
        <v>0</v>
      </c>
      <c r="F62" s="76">
        <v>0</v>
      </c>
      <c r="G62" s="76">
        <f t="shared" si="6"/>
        <v>0</v>
      </c>
    </row>
    <row r="63" spans="1:7" ht="15">
      <c r="A63" s="64" t="s">
        <v>295</v>
      </c>
      <c r="B63" s="76">
        <v>0</v>
      </c>
      <c r="C63" s="76">
        <v>0</v>
      </c>
      <c r="D63" s="76">
        <f>B63+C63</f>
        <v>0</v>
      </c>
      <c r="E63" s="76">
        <v>0</v>
      </c>
      <c r="F63" s="76">
        <v>0</v>
      </c>
      <c r="G63" s="76">
        <f t="shared" si="6"/>
        <v>0</v>
      </c>
    </row>
    <row r="64" spans="1:7" ht="15">
      <c r="A64" s="7"/>
      <c r="B64" s="77"/>
      <c r="C64" s="77"/>
      <c r="D64" s="77"/>
      <c r="E64" s="77"/>
      <c r="F64" s="77"/>
      <c r="G64" s="77"/>
    </row>
    <row r="65" spans="1:7" ht="15">
      <c r="A65" s="11" t="s">
        <v>296</v>
      </c>
      <c r="B65" s="75">
        <f>B45+B54+B59+B62+B63</f>
        <v>135193024.05</v>
      </c>
      <c r="C65" s="75">
        <f>C45+C54+C59+C62+C63</f>
        <v>13566902.95</v>
      </c>
      <c r="D65" s="75">
        <f>D45+D54+D59+D62+D63</f>
        <v>148759927</v>
      </c>
      <c r="E65" s="75">
        <f>E45+E54+E59+E62+E63</f>
        <v>80918369.61</v>
      </c>
      <c r="F65" s="75">
        <f>F45+F54+F59+F62+F63</f>
        <v>80918369.61</v>
      </c>
      <c r="G65" s="75">
        <f>F65-B65</f>
        <v>-54274654.44000001</v>
      </c>
    </row>
    <row r="66" spans="1:7" ht="15">
      <c r="A66" s="7"/>
      <c r="B66" s="77"/>
      <c r="C66" s="77"/>
      <c r="D66" s="77"/>
      <c r="E66" s="77"/>
      <c r="F66" s="77"/>
      <c r="G66" s="77"/>
    </row>
    <row r="67" spans="1:7" ht="15">
      <c r="A67" s="11" t="s">
        <v>297</v>
      </c>
      <c r="B67" s="75">
        <f aca="true" t="shared" si="7" ref="B67:G67">B68</f>
        <v>0</v>
      </c>
      <c r="C67" s="75">
        <f t="shared" si="7"/>
        <v>0</v>
      </c>
      <c r="D67" s="75">
        <f t="shared" si="7"/>
        <v>0</v>
      </c>
      <c r="E67" s="75">
        <f t="shared" si="7"/>
        <v>0</v>
      </c>
      <c r="F67" s="75">
        <f t="shared" si="7"/>
        <v>0</v>
      </c>
      <c r="G67" s="75">
        <f t="shared" si="7"/>
        <v>0</v>
      </c>
    </row>
    <row r="68" spans="1:7" ht="15">
      <c r="A68" s="64" t="s">
        <v>298</v>
      </c>
      <c r="B68" s="76">
        <v>0</v>
      </c>
      <c r="C68" s="76">
        <v>0</v>
      </c>
      <c r="D68" s="76">
        <f>B68+C68</f>
        <v>0</v>
      </c>
      <c r="E68" s="76">
        <v>0</v>
      </c>
      <c r="F68" s="76">
        <v>0</v>
      </c>
      <c r="G68" s="76">
        <f>F68-B68</f>
        <v>0</v>
      </c>
    </row>
    <row r="69" spans="1:7" ht="15">
      <c r="A69" s="7"/>
      <c r="B69" s="77"/>
      <c r="C69" s="77"/>
      <c r="D69" s="77"/>
      <c r="E69" s="77"/>
      <c r="F69" s="77"/>
      <c r="G69" s="77"/>
    </row>
    <row r="70" spans="1:7" ht="15">
      <c r="A70" s="11" t="s">
        <v>299</v>
      </c>
      <c r="B70" s="75">
        <f aca="true" t="shared" si="8" ref="B70:G70">B41+B65+B67</f>
        <v>333988601.76</v>
      </c>
      <c r="C70" s="75">
        <f t="shared" si="8"/>
        <v>13566902.95</v>
      </c>
      <c r="D70" s="75">
        <f t="shared" si="8"/>
        <v>347555504.7099999</v>
      </c>
      <c r="E70" s="75">
        <f t="shared" si="8"/>
        <v>192977874.01</v>
      </c>
      <c r="F70" s="75">
        <f t="shared" si="8"/>
        <v>192977874.01</v>
      </c>
      <c r="G70" s="75">
        <f t="shared" si="8"/>
        <v>-141010727.75</v>
      </c>
    </row>
    <row r="71" spans="1:7" ht="15">
      <c r="A71" s="7"/>
      <c r="B71" s="77"/>
      <c r="C71" s="77"/>
      <c r="D71" s="77"/>
      <c r="E71" s="77"/>
      <c r="F71" s="77"/>
      <c r="G71" s="77"/>
    </row>
    <row r="72" spans="1:7" ht="15">
      <c r="A72" s="11" t="s">
        <v>300</v>
      </c>
      <c r="B72" s="77"/>
      <c r="C72" s="77"/>
      <c r="D72" s="77"/>
      <c r="E72" s="77"/>
      <c r="F72" s="77"/>
      <c r="G72" s="77"/>
    </row>
    <row r="73" spans="1:7" ht="30">
      <c r="A73" s="99" t="s">
        <v>301</v>
      </c>
      <c r="B73" s="76">
        <v>0</v>
      </c>
      <c r="C73" s="76">
        <v>0</v>
      </c>
      <c r="D73" s="76">
        <f>B73+C73</f>
        <v>0</v>
      </c>
      <c r="E73" s="76">
        <v>0</v>
      </c>
      <c r="F73" s="76">
        <v>0</v>
      </c>
      <c r="G73" s="76">
        <f>F73-B73</f>
        <v>0</v>
      </c>
    </row>
    <row r="74" spans="1:7" ht="30">
      <c r="A74" s="99" t="s">
        <v>302</v>
      </c>
      <c r="B74" s="76">
        <v>0</v>
      </c>
      <c r="C74" s="76">
        <v>0</v>
      </c>
      <c r="D74" s="76">
        <f>B74+C74</f>
        <v>0</v>
      </c>
      <c r="E74" s="76">
        <v>0</v>
      </c>
      <c r="F74" s="76">
        <v>0</v>
      </c>
      <c r="G74" s="76">
        <f>F74-B74</f>
        <v>0</v>
      </c>
    </row>
    <row r="75" spans="1:7" ht="15">
      <c r="A75" s="70" t="s">
        <v>303</v>
      </c>
      <c r="B75" s="75">
        <f aca="true" t="shared" si="9" ref="B75:G75">B73+B74</f>
        <v>0</v>
      </c>
      <c r="C75" s="75">
        <f t="shared" si="9"/>
        <v>0</v>
      </c>
      <c r="D75" s="75">
        <f t="shared" si="9"/>
        <v>0</v>
      </c>
      <c r="E75" s="75">
        <f t="shared" si="9"/>
        <v>0</v>
      </c>
      <c r="F75" s="75">
        <f t="shared" si="9"/>
        <v>0</v>
      </c>
      <c r="G75" s="75">
        <f t="shared" si="9"/>
        <v>0</v>
      </c>
    </row>
    <row r="76" spans="1:7" ht="15">
      <c r="A76" s="60"/>
      <c r="B76" s="90"/>
      <c r="C76" s="90"/>
      <c r="D76" s="90"/>
      <c r="E76" s="90"/>
      <c r="F76" s="90"/>
      <c r="G76" s="90"/>
    </row>
    <row r="77" spans="2:7" ht="15">
      <c r="B77" s="100"/>
      <c r="C77" s="100"/>
      <c r="D77" s="100"/>
      <c r="E77" s="100"/>
      <c r="F77" s="100"/>
      <c r="G77" s="100"/>
    </row>
    <row r="78" spans="1:7" ht="15">
      <c r="A78" t="s">
        <v>304</v>
      </c>
      <c r="B78" s="100">
        <v>0</v>
      </c>
      <c r="C78" s="100">
        <v>0</v>
      </c>
      <c r="D78" s="100">
        <f>B78+C78</f>
        <v>0</v>
      </c>
      <c r="E78" s="100">
        <v>0</v>
      </c>
      <c r="F78" s="100">
        <v>0</v>
      </c>
      <c r="G78" s="101">
        <f>F78-B78</f>
        <v>0</v>
      </c>
    </row>
    <row r="79" spans="2:7" ht="15">
      <c r="B79" s="100"/>
      <c r="C79" s="100"/>
      <c r="D79" s="100"/>
      <c r="E79" s="100"/>
      <c r="F79" s="100"/>
      <c r="G79" s="101"/>
    </row>
    <row r="80" spans="2:7" ht="15">
      <c r="B80" s="102"/>
      <c r="C80" s="102"/>
      <c r="D80" s="102"/>
      <c r="E80" s="102"/>
      <c r="F80" s="102"/>
      <c r="G80" s="102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8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="60" zoomScalePageLayoutView="0" workbookViewId="0" topLeftCell="A1">
      <selection activeCell="J24" sqref="J24"/>
    </sheetView>
  </sheetViews>
  <sheetFormatPr defaultColWidth="11.421875" defaultRowHeight="15"/>
  <cols>
    <col min="1" max="1" width="92.8515625" style="0" bestFit="1" customWidth="1"/>
    <col min="2" max="2" width="14.140625" style="0" bestFit="1" customWidth="1"/>
    <col min="3" max="3" width="13.8515625" style="0" bestFit="1" customWidth="1"/>
    <col min="4" max="6" width="14.140625" style="0" bestFit="1" customWidth="1"/>
    <col min="7" max="7" width="14.8515625" style="0" bestFit="1" customWidth="1"/>
  </cols>
  <sheetData>
    <row r="1" spans="1:7" ht="21">
      <c r="A1" s="152" t="s">
        <v>305</v>
      </c>
      <c r="B1" s="146"/>
      <c r="C1" s="146"/>
      <c r="D1" s="146"/>
      <c r="E1" s="146"/>
      <c r="F1" s="146"/>
      <c r="G1" s="146"/>
    </row>
    <row r="2" spans="1:7" ht="15">
      <c r="A2" s="147" t="s">
        <v>122</v>
      </c>
      <c r="B2" s="147"/>
      <c r="C2" s="147"/>
      <c r="D2" s="147"/>
      <c r="E2" s="147"/>
      <c r="F2" s="147"/>
      <c r="G2" s="147"/>
    </row>
    <row r="3" spans="1:7" ht="15">
      <c r="A3" s="153" t="s">
        <v>306</v>
      </c>
      <c r="B3" s="153"/>
      <c r="C3" s="153"/>
      <c r="D3" s="153"/>
      <c r="E3" s="153"/>
      <c r="F3" s="153"/>
      <c r="G3" s="153"/>
    </row>
    <row r="4" spans="1:7" ht="15">
      <c r="A4" s="153" t="s">
        <v>307</v>
      </c>
      <c r="B4" s="153"/>
      <c r="C4" s="153"/>
      <c r="D4" s="153"/>
      <c r="E4" s="153"/>
      <c r="F4" s="153"/>
      <c r="G4" s="153"/>
    </row>
    <row r="5" spans="1:7" ht="15">
      <c r="A5" s="153" t="s">
        <v>169</v>
      </c>
      <c r="B5" s="153"/>
      <c r="C5" s="153"/>
      <c r="D5" s="153"/>
      <c r="E5" s="153"/>
      <c r="F5" s="153"/>
      <c r="G5" s="153"/>
    </row>
    <row r="6" spans="1:7" ht="15">
      <c r="A6" s="148" t="s">
        <v>2</v>
      </c>
      <c r="B6" s="148"/>
      <c r="C6" s="148"/>
      <c r="D6" s="148"/>
      <c r="E6" s="148"/>
      <c r="F6" s="148"/>
      <c r="G6" s="148"/>
    </row>
    <row r="7" spans="1:7" ht="15">
      <c r="A7" s="150" t="s">
        <v>4</v>
      </c>
      <c r="B7" s="150" t="s">
        <v>308</v>
      </c>
      <c r="C7" s="150"/>
      <c r="D7" s="150"/>
      <c r="E7" s="150"/>
      <c r="F7" s="150"/>
      <c r="G7" s="151" t="s">
        <v>309</v>
      </c>
    </row>
    <row r="8" spans="1:7" ht="30">
      <c r="A8" s="150"/>
      <c r="B8" s="32" t="s">
        <v>310</v>
      </c>
      <c r="C8" s="32" t="s">
        <v>311</v>
      </c>
      <c r="D8" s="32" t="s">
        <v>312</v>
      </c>
      <c r="E8" s="32" t="s">
        <v>195</v>
      </c>
      <c r="F8" s="32" t="s">
        <v>313</v>
      </c>
      <c r="G8" s="150"/>
    </row>
    <row r="9" spans="1:7" ht="15">
      <c r="A9" s="103" t="s">
        <v>314</v>
      </c>
      <c r="B9" s="104">
        <f aca="true" t="shared" si="0" ref="B9:G9">B10+B18+B189+B28+B38+B48+B58+B62+B71+B75</f>
        <v>198795577.71000004</v>
      </c>
      <c r="C9" s="104">
        <f t="shared" si="0"/>
        <v>0</v>
      </c>
      <c r="D9" s="104">
        <f t="shared" si="0"/>
        <v>198795577.70999998</v>
      </c>
      <c r="E9" s="104">
        <f t="shared" si="0"/>
        <v>111411460.24000001</v>
      </c>
      <c r="F9" s="104">
        <f t="shared" si="0"/>
        <v>90816204.97000001</v>
      </c>
      <c r="G9" s="104">
        <f t="shared" si="0"/>
        <v>87384117.46999998</v>
      </c>
    </row>
    <row r="10" spans="1:7" ht="15">
      <c r="A10" s="105" t="s">
        <v>315</v>
      </c>
      <c r="B10" s="106">
        <f aca="true" t="shared" si="1" ref="B10:G10">SUM(B11:B17)</f>
        <v>110397990.7</v>
      </c>
      <c r="C10" s="106">
        <f t="shared" si="1"/>
        <v>-760132.7200000002</v>
      </c>
      <c r="D10" s="106">
        <f t="shared" si="1"/>
        <v>109637857.97999999</v>
      </c>
      <c r="E10" s="106">
        <f t="shared" si="1"/>
        <v>54621890.129999995</v>
      </c>
      <c r="F10" s="106">
        <f t="shared" si="1"/>
        <v>53620931.65</v>
      </c>
      <c r="G10" s="106">
        <f t="shared" si="1"/>
        <v>55015967.85</v>
      </c>
    </row>
    <row r="11" spans="1:7" ht="15">
      <c r="A11" s="107" t="s">
        <v>316</v>
      </c>
      <c r="B11" s="106">
        <v>93276996.66</v>
      </c>
      <c r="C11" s="106">
        <v>-834412.16</v>
      </c>
      <c r="D11" s="106">
        <f>B11+C11</f>
        <v>92442584.5</v>
      </c>
      <c r="E11" s="106">
        <v>46643011.93</v>
      </c>
      <c r="F11" s="106">
        <v>46599370.96</v>
      </c>
      <c r="G11" s="106">
        <f>D11-E11</f>
        <v>45799572.57</v>
      </c>
    </row>
    <row r="12" spans="1:7" ht="15">
      <c r="A12" s="107" t="s">
        <v>317</v>
      </c>
      <c r="B12" s="106">
        <v>1172159.42</v>
      </c>
      <c r="C12" s="106">
        <v>1553023.33</v>
      </c>
      <c r="D12" s="106">
        <f aca="true" t="shared" si="2" ref="D12:D17">B12+C12</f>
        <v>2725182.75</v>
      </c>
      <c r="E12" s="106">
        <v>2146553.23</v>
      </c>
      <c r="F12" s="106">
        <v>2135863.09</v>
      </c>
      <c r="G12" s="106">
        <f aca="true" t="shared" si="3" ref="G12:G17">D12-E12</f>
        <v>578629.52</v>
      </c>
    </row>
    <row r="13" spans="1:7" ht="15">
      <c r="A13" s="107" t="s">
        <v>318</v>
      </c>
      <c r="B13" s="106">
        <v>10415447.45</v>
      </c>
      <c r="C13" s="106">
        <v>-3471913.39</v>
      </c>
      <c r="D13" s="106">
        <f t="shared" si="2"/>
        <v>6943534.059999999</v>
      </c>
      <c r="E13" s="106">
        <v>3382.44</v>
      </c>
      <c r="F13" s="106">
        <v>3382.44</v>
      </c>
      <c r="G13" s="106">
        <f t="shared" si="3"/>
        <v>6940151.619999998</v>
      </c>
    </row>
    <row r="14" spans="1:7" ht="15">
      <c r="A14" s="107" t="s">
        <v>319</v>
      </c>
      <c r="B14" s="106">
        <v>808127.92</v>
      </c>
      <c r="C14" s="106">
        <v>-654330.12</v>
      </c>
      <c r="D14" s="106">
        <f t="shared" si="2"/>
        <v>153797.80000000005</v>
      </c>
      <c r="E14" s="106">
        <v>0</v>
      </c>
      <c r="F14" s="106">
        <v>0</v>
      </c>
      <c r="G14" s="106">
        <f t="shared" si="3"/>
        <v>153797.80000000005</v>
      </c>
    </row>
    <row r="15" spans="1:7" ht="15">
      <c r="A15" s="107" t="s">
        <v>320</v>
      </c>
      <c r="B15" s="106">
        <v>4533030.98</v>
      </c>
      <c r="C15" s="106">
        <v>2647499.62</v>
      </c>
      <c r="D15" s="106">
        <f t="shared" si="2"/>
        <v>7180530.600000001</v>
      </c>
      <c r="E15" s="106">
        <v>5745405.29</v>
      </c>
      <c r="F15" s="106">
        <v>4798777.92</v>
      </c>
      <c r="G15" s="106">
        <f t="shared" si="3"/>
        <v>1435125.3100000005</v>
      </c>
    </row>
    <row r="16" spans="1:7" ht="15">
      <c r="A16" s="107" t="s">
        <v>321</v>
      </c>
      <c r="B16" s="106">
        <v>0</v>
      </c>
      <c r="C16" s="106">
        <v>0</v>
      </c>
      <c r="D16" s="106">
        <f t="shared" si="2"/>
        <v>0</v>
      </c>
      <c r="E16" s="106">
        <v>0</v>
      </c>
      <c r="F16" s="106">
        <v>0</v>
      </c>
      <c r="G16" s="106">
        <f t="shared" si="3"/>
        <v>0</v>
      </c>
    </row>
    <row r="17" spans="1:7" ht="15">
      <c r="A17" s="107" t="s">
        <v>322</v>
      </c>
      <c r="B17" s="106">
        <v>192228.27</v>
      </c>
      <c r="C17" s="106">
        <v>0</v>
      </c>
      <c r="D17" s="106">
        <f t="shared" si="2"/>
        <v>192228.27</v>
      </c>
      <c r="E17" s="106">
        <v>83537.24</v>
      </c>
      <c r="F17" s="106">
        <v>83537.24</v>
      </c>
      <c r="G17" s="106">
        <f t="shared" si="3"/>
        <v>108691.02999999998</v>
      </c>
    </row>
    <row r="18" spans="1:7" ht="15">
      <c r="A18" s="105" t="s">
        <v>323</v>
      </c>
      <c r="B18" s="106">
        <f aca="true" t="shared" si="4" ref="B18:G18">SUM(B19:B27)</f>
        <v>12050155.12</v>
      </c>
      <c r="C18" s="106">
        <f t="shared" si="4"/>
        <v>776638.7500000001</v>
      </c>
      <c r="D18" s="106">
        <f t="shared" si="4"/>
        <v>12826793.870000001</v>
      </c>
      <c r="E18" s="106">
        <f t="shared" si="4"/>
        <v>5176532.33</v>
      </c>
      <c r="F18" s="106">
        <f t="shared" si="4"/>
        <v>5132678.789999999</v>
      </c>
      <c r="G18" s="106">
        <f t="shared" si="4"/>
        <v>7650261.54</v>
      </c>
    </row>
    <row r="19" spans="1:7" ht="15">
      <c r="A19" s="107" t="s">
        <v>324</v>
      </c>
      <c r="B19" s="106">
        <v>1688101.38</v>
      </c>
      <c r="C19" s="106">
        <v>-61376.92</v>
      </c>
      <c r="D19" s="106">
        <f aca="true" t="shared" si="5" ref="D19:D27">B19+C19</f>
        <v>1626724.46</v>
      </c>
      <c r="E19" s="106">
        <v>333640.26</v>
      </c>
      <c r="F19" s="106">
        <v>309052.16</v>
      </c>
      <c r="G19" s="106">
        <f aca="true" t="shared" si="6" ref="G19:G27">D19-E19</f>
        <v>1293084.2</v>
      </c>
    </row>
    <row r="20" spans="1:7" ht="15">
      <c r="A20" s="107" t="s">
        <v>325</v>
      </c>
      <c r="B20" s="106">
        <v>187496.78</v>
      </c>
      <c r="C20" s="106">
        <v>30457.92</v>
      </c>
      <c r="D20" s="106">
        <f t="shared" si="5"/>
        <v>217954.7</v>
      </c>
      <c r="E20" s="106">
        <v>119199.18</v>
      </c>
      <c r="F20" s="106">
        <v>119191.09</v>
      </c>
      <c r="G20" s="106">
        <f t="shared" si="6"/>
        <v>98755.52000000002</v>
      </c>
    </row>
    <row r="21" spans="1:7" ht="15">
      <c r="A21" s="107" t="s">
        <v>326</v>
      </c>
      <c r="B21" s="106">
        <v>0</v>
      </c>
      <c r="C21" s="106">
        <v>0</v>
      </c>
      <c r="D21" s="106">
        <f t="shared" si="5"/>
        <v>0</v>
      </c>
      <c r="E21" s="106">
        <v>0</v>
      </c>
      <c r="F21" s="106">
        <v>0</v>
      </c>
      <c r="G21" s="106">
        <f t="shared" si="6"/>
        <v>0</v>
      </c>
    </row>
    <row r="22" spans="1:7" ht="15">
      <c r="A22" s="107" t="s">
        <v>327</v>
      </c>
      <c r="B22" s="106">
        <v>1869869.27</v>
      </c>
      <c r="C22" s="106">
        <v>-320522.3</v>
      </c>
      <c r="D22" s="106">
        <f t="shared" si="5"/>
        <v>1549346.97</v>
      </c>
      <c r="E22" s="106">
        <v>199519.09</v>
      </c>
      <c r="F22" s="106">
        <v>199518.38</v>
      </c>
      <c r="G22" s="106">
        <f t="shared" si="6"/>
        <v>1349827.88</v>
      </c>
    </row>
    <row r="23" spans="1:7" ht="15">
      <c r="A23" s="107" t="s">
        <v>328</v>
      </c>
      <c r="B23" s="106">
        <v>3030744.44</v>
      </c>
      <c r="C23" s="106">
        <v>1499888.3</v>
      </c>
      <c r="D23" s="106">
        <f t="shared" si="5"/>
        <v>4530632.74</v>
      </c>
      <c r="E23" s="106">
        <v>4258631.09</v>
      </c>
      <c r="F23" s="106">
        <v>4239374.6</v>
      </c>
      <c r="G23" s="106">
        <f t="shared" si="6"/>
        <v>272001.6500000004</v>
      </c>
    </row>
    <row r="24" spans="1:7" ht="15">
      <c r="A24" s="107" t="s">
        <v>329</v>
      </c>
      <c r="B24" s="106">
        <v>3988899.57</v>
      </c>
      <c r="C24" s="106">
        <v>-371734.44</v>
      </c>
      <c r="D24" s="106">
        <f t="shared" si="5"/>
        <v>3617165.13</v>
      </c>
      <c r="E24" s="106">
        <v>149825.1</v>
      </c>
      <c r="F24" s="106">
        <v>149825.1</v>
      </c>
      <c r="G24" s="106">
        <f t="shared" si="6"/>
        <v>3467340.03</v>
      </c>
    </row>
    <row r="25" spans="1:7" ht="15">
      <c r="A25" s="107" t="s">
        <v>330</v>
      </c>
      <c r="B25" s="106">
        <v>596983.58</v>
      </c>
      <c r="C25" s="106">
        <v>-45718.36</v>
      </c>
      <c r="D25" s="106">
        <f t="shared" si="5"/>
        <v>551265.22</v>
      </c>
      <c r="E25" s="106">
        <v>12440.24</v>
      </c>
      <c r="F25" s="106">
        <v>12440.24</v>
      </c>
      <c r="G25" s="106">
        <f t="shared" si="6"/>
        <v>538824.98</v>
      </c>
    </row>
    <row r="26" spans="1:7" ht="15">
      <c r="A26" s="107" t="s">
        <v>331</v>
      </c>
      <c r="B26" s="106">
        <v>47992</v>
      </c>
      <c r="C26" s="106">
        <v>0</v>
      </c>
      <c r="D26" s="106">
        <f t="shared" si="5"/>
        <v>47992</v>
      </c>
      <c r="E26" s="106">
        <v>0</v>
      </c>
      <c r="F26" s="106">
        <v>0</v>
      </c>
      <c r="G26" s="106">
        <f t="shared" si="6"/>
        <v>47992</v>
      </c>
    </row>
    <row r="27" spans="1:7" ht="15">
      <c r="A27" s="107" t="s">
        <v>332</v>
      </c>
      <c r="B27" s="106">
        <v>640068.1</v>
      </c>
      <c r="C27" s="106">
        <v>45644.55</v>
      </c>
      <c r="D27" s="106">
        <f t="shared" si="5"/>
        <v>685712.65</v>
      </c>
      <c r="E27" s="106">
        <v>103277.37</v>
      </c>
      <c r="F27" s="106">
        <v>103277.22</v>
      </c>
      <c r="G27" s="106">
        <f t="shared" si="6"/>
        <v>582435.28</v>
      </c>
    </row>
    <row r="28" spans="1:7" ht="15">
      <c r="A28" s="105" t="s">
        <v>333</v>
      </c>
      <c r="B28" s="106">
        <f aca="true" t="shared" si="7" ref="B28:G28">SUM(B29:B37)</f>
        <v>34880712.54000001</v>
      </c>
      <c r="C28" s="106">
        <f t="shared" si="7"/>
        <v>-281277.0599999998</v>
      </c>
      <c r="D28" s="106">
        <f t="shared" si="7"/>
        <v>34599435.480000004</v>
      </c>
      <c r="E28" s="106">
        <f t="shared" si="7"/>
        <v>25985995.180000003</v>
      </c>
      <c r="F28" s="106">
        <f t="shared" si="7"/>
        <v>6528384.34</v>
      </c>
      <c r="G28" s="106">
        <f t="shared" si="7"/>
        <v>8613440.299999999</v>
      </c>
    </row>
    <row r="29" spans="1:7" ht="15">
      <c r="A29" s="107" t="s">
        <v>334</v>
      </c>
      <c r="B29" s="106">
        <v>1071791.9</v>
      </c>
      <c r="C29" s="106">
        <v>137196.64</v>
      </c>
      <c r="D29" s="106">
        <f aca="true" t="shared" si="8" ref="D29:D82">B29+C29</f>
        <v>1208988.54</v>
      </c>
      <c r="E29" s="106">
        <v>874464.96</v>
      </c>
      <c r="F29" s="106">
        <v>874464.37</v>
      </c>
      <c r="G29" s="106">
        <f aca="true" t="shared" si="9" ref="G29:G37">D29-E29</f>
        <v>334523.5800000001</v>
      </c>
    </row>
    <row r="30" spans="1:7" ht="15">
      <c r="A30" s="107" t="s">
        <v>335</v>
      </c>
      <c r="B30" s="106">
        <v>682901.82</v>
      </c>
      <c r="C30" s="106">
        <v>156450.4</v>
      </c>
      <c r="D30" s="106">
        <f t="shared" si="8"/>
        <v>839352.22</v>
      </c>
      <c r="E30" s="106">
        <v>363941.33</v>
      </c>
      <c r="F30" s="106">
        <v>363941.33</v>
      </c>
      <c r="G30" s="106">
        <f t="shared" si="9"/>
        <v>475410.88999999996</v>
      </c>
    </row>
    <row r="31" spans="1:7" ht="15">
      <c r="A31" s="107" t="s">
        <v>336</v>
      </c>
      <c r="B31" s="106">
        <v>5106257.42</v>
      </c>
      <c r="C31" s="106">
        <v>-928726.97</v>
      </c>
      <c r="D31" s="106">
        <f t="shared" si="8"/>
        <v>4177530.45</v>
      </c>
      <c r="E31" s="106">
        <v>1254068.04</v>
      </c>
      <c r="F31" s="106">
        <v>1199703.94</v>
      </c>
      <c r="G31" s="106">
        <f t="shared" si="9"/>
        <v>2923462.41</v>
      </c>
    </row>
    <row r="32" spans="1:7" ht="15">
      <c r="A32" s="107" t="s">
        <v>337</v>
      </c>
      <c r="B32" s="106">
        <v>827305.58</v>
      </c>
      <c r="C32" s="106">
        <v>-218977</v>
      </c>
      <c r="D32" s="106">
        <f t="shared" si="8"/>
        <v>608328.58</v>
      </c>
      <c r="E32" s="106">
        <v>63023.47</v>
      </c>
      <c r="F32" s="106">
        <v>63023.47</v>
      </c>
      <c r="G32" s="106">
        <f t="shared" si="9"/>
        <v>545305.11</v>
      </c>
    </row>
    <row r="33" spans="1:7" ht="15">
      <c r="A33" s="107" t="s">
        <v>338</v>
      </c>
      <c r="B33" s="106">
        <v>778214.64</v>
      </c>
      <c r="C33" s="106">
        <v>-53783.45</v>
      </c>
      <c r="D33" s="106">
        <f t="shared" si="8"/>
        <v>724431.1900000001</v>
      </c>
      <c r="E33" s="106">
        <v>179961.66</v>
      </c>
      <c r="F33" s="106">
        <v>168152.43</v>
      </c>
      <c r="G33" s="106">
        <f t="shared" si="9"/>
        <v>544469.53</v>
      </c>
    </row>
    <row r="34" spans="1:7" ht="15">
      <c r="A34" s="107" t="s">
        <v>339</v>
      </c>
      <c r="B34" s="106">
        <v>622054.8</v>
      </c>
      <c r="C34" s="106">
        <v>120594.66</v>
      </c>
      <c r="D34" s="106">
        <f t="shared" si="8"/>
        <v>742649.4600000001</v>
      </c>
      <c r="E34" s="106">
        <v>476660.75</v>
      </c>
      <c r="F34" s="106">
        <v>474718.15</v>
      </c>
      <c r="G34" s="106">
        <f t="shared" si="9"/>
        <v>265988.7100000001</v>
      </c>
    </row>
    <row r="35" spans="1:7" ht="15">
      <c r="A35" s="107" t="s">
        <v>340</v>
      </c>
      <c r="B35" s="106">
        <v>194880.63</v>
      </c>
      <c r="C35" s="106">
        <v>64595.42</v>
      </c>
      <c r="D35" s="106">
        <f t="shared" si="8"/>
        <v>259476.05</v>
      </c>
      <c r="E35" s="106">
        <v>148515.86</v>
      </c>
      <c r="F35" s="106">
        <v>148505.4</v>
      </c>
      <c r="G35" s="106">
        <f t="shared" si="9"/>
        <v>110960.19</v>
      </c>
    </row>
    <row r="36" spans="1:7" ht="15">
      <c r="A36" s="107" t="s">
        <v>341</v>
      </c>
      <c r="B36" s="106">
        <v>22663666.8</v>
      </c>
      <c r="C36" s="106">
        <v>435259.24</v>
      </c>
      <c r="D36" s="106">
        <f t="shared" si="8"/>
        <v>23098926.04</v>
      </c>
      <c r="E36" s="106">
        <v>20549412.51</v>
      </c>
      <c r="F36" s="106">
        <v>1159928.65</v>
      </c>
      <c r="G36" s="106">
        <f t="shared" si="9"/>
        <v>2549513.5299999975</v>
      </c>
    </row>
    <row r="37" spans="1:7" ht="15">
      <c r="A37" s="107" t="s">
        <v>342</v>
      </c>
      <c r="B37" s="106">
        <v>2933638.95</v>
      </c>
      <c r="C37" s="106">
        <v>6114</v>
      </c>
      <c r="D37" s="106">
        <f t="shared" si="8"/>
        <v>2939752.95</v>
      </c>
      <c r="E37" s="106">
        <v>2075946.6</v>
      </c>
      <c r="F37" s="106">
        <v>2075946.6</v>
      </c>
      <c r="G37" s="106">
        <f t="shared" si="9"/>
        <v>863806.3500000001</v>
      </c>
    </row>
    <row r="38" spans="1:7" ht="15">
      <c r="A38" s="105" t="s">
        <v>343</v>
      </c>
      <c r="B38" s="106">
        <f aca="true" t="shared" si="10" ref="B38:G38">SUM(B39:B47)</f>
        <v>27148954.11</v>
      </c>
      <c r="C38" s="106">
        <f t="shared" si="10"/>
        <v>150408.49</v>
      </c>
      <c r="D38" s="106">
        <f t="shared" si="10"/>
        <v>27299362.6</v>
      </c>
      <c r="E38" s="106">
        <f t="shared" si="10"/>
        <v>14164468.469999999</v>
      </c>
      <c r="F38" s="106">
        <f t="shared" si="10"/>
        <v>14071636.059999999</v>
      </c>
      <c r="G38" s="106">
        <f t="shared" si="10"/>
        <v>13134894.13</v>
      </c>
    </row>
    <row r="39" spans="1:7" ht="15">
      <c r="A39" s="107" t="s">
        <v>344</v>
      </c>
      <c r="B39" s="106">
        <v>0</v>
      </c>
      <c r="C39" s="106">
        <v>0</v>
      </c>
      <c r="D39" s="106">
        <f t="shared" si="8"/>
        <v>0</v>
      </c>
      <c r="E39" s="106">
        <v>0</v>
      </c>
      <c r="F39" s="106">
        <v>0</v>
      </c>
      <c r="G39" s="106">
        <f aca="true" t="shared" si="11" ref="G39:G47">D39-E39</f>
        <v>0</v>
      </c>
    </row>
    <row r="40" spans="1:7" ht="15">
      <c r="A40" s="107" t="s">
        <v>345</v>
      </c>
      <c r="B40" s="106">
        <v>6735610.62</v>
      </c>
      <c r="C40" s="106">
        <v>0</v>
      </c>
      <c r="D40" s="106">
        <f t="shared" si="8"/>
        <v>6735610.62</v>
      </c>
      <c r="E40" s="106">
        <v>3740482</v>
      </c>
      <c r="F40" s="106">
        <v>3682890.88</v>
      </c>
      <c r="G40" s="106">
        <f t="shared" si="11"/>
        <v>2995128.62</v>
      </c>
    </row>
    <row r="41" spans="1:7" ht="15">
      <c r="A41" s="107" t="s">
        <v>346</v>
      </c>
      <c r="B41" s="106">
        <v>0</v>
      </c>
      <c r="C41" s="106">
        <v>0</v>
      </c>
      <c r="D41" s="106">
        <f t="shared" si="8"/>
        <v>0</v>
      </c>
      <c r="E41" s="106">
        <v>0</v>
      </c>
      <c r="F41" s="106">
        <v>0</v>
      </c>
      <c r="G41" s="106">
        <f t="shared" si="11"/>
        <v>0</v>
      </c>
    </row>
    <row r="42" spans="1:7" ht="15">
      <c r="A42" s="107" t="s">
        <v>347</v>
      </c>
      <c r="B42" s="106">
        <v>5117838.09</v>
      </c>
      <c r="C42" s="106">
        <v>320797.75</v>
      </c>
      <c r="D42" s="106">
        <f t="shared" si="8"/>
        <v>5438635.84</v>
      </c>
      <c r="E42" s="106">
        <v>2475148.12</v>
      </c>
      <c r="F42" s="106">
        <v>2439906.83</v>
      </c>
      <c r="G42" s="106">
        <f t="shared" si="11"/>
        <v>2963487.7199999997</v>
      </c>
    </row>
    <row r="43" spans="1:7" ht="15">
      <c r="A43" s="107" t="s">
        <v>348</v>
      </c>
      <c r="B43" s="106">
        <v>15295505.4</v>
      </c>
      <c r="C43" s="106">
        <v>-170389.26</v>
      </c>
      <c r="D43" s="106">
        <f t="shared" si="8"/>
        <v>15125116.14</v>
      </c>
      <c r="E43" s="106">
        <v>7948838.35</v>
      </c>
      <c r="F43" s="106">
        <v>7948838.35</v>
      </c>
      <c r="G43" s="106">
        <f t="shared" si="11"/>
        <v>7176277.790000001</v>
      </c>
    </row>
    <row r="44" spans="1:7" ht="15">
      <c r="A44" s="107" t="s">
        <v>349</v>
      </c>
      <c r="B44" s="106">
        <v>0</v>
      </c>
      <c r="C44" s="106">
        <v>0</v>
      </c>
      <c r="D44" s="106">
        <f t="shared" si="8"/>
        <v>0</v>
      </c>
      <c r="E44" s="106">
        <v>0</v>
      </c>
      <c r="F44" s="106">
        <v>0</v>
      </c>
      <c r="G44" s="106">
        <f t="shared" si="11"/>
        <v>0</v>
      </c>
    </row>
    <row r="45" spans="1:7" ht="15">
      <c r="A45" s="107" t="s">
        <v>350</v>
      </c>
      <c r="B45" s="106">
        <v>0</v>
      </c>
      <c r="C45" s="106">
        <v>0</v>
      </c>
      <c r="D45" s="106">
        <f t="shared" si="8"/>
        <v>0</v>
      </c>
      <c r="E45" s="106">
        <v>0</v>
      </c>
      <c r="F45" s="106">
        <v>0</v>
      </c>
      <c r="G45" s="106">
        <f t="shared" si="11"/>
        <v>0</v>
      </c>
    </row>
    <row r="46" spans="1:7" ht="15">
      <c r="A46" s="107" t="s">
        <v>351</v>
      </c>
      <c r="B46" s="106">
        <v>0</v>
      </c>
      <c r="C46" s="106">
        <v>0</v>
      </c>
      <c r="D46" s="106">
        <f t="shared" si="8"/>
        <v>0</v>
      </c>
      <c r="E46" s="106">
        <v>0</v>
      </c>
      <c r="F46" s="106">
        <v>0</v>
      </c>
      <c r="G46" s="106">
        <f t="shared" si="11"/>
        <v>0</v>
      </c>
    </row>
    <row r="47" spans="1:7" ht="15">
      <c r="A47" s="107" t="s">
        <v>352</v>
      </c>
      <c r="B47" s="106">
        <v>0</v>
      </c>
      <c r="C47" s="106">
        <v>0</v>
      </c>
      <c r="D47" s="106">
        <f t="shared" si="8"/>
        <v>0</v>
      </c>
      <c r="E47" s="106">
        <v>0</v>
      </c>
      <c r="F47" s="106">
        <v>0</v>
      </c>
      <c r="G47" s="106">
        <f t="shared" si="11"/>
        <v>0</v>
      </c>
    </row>
    <row r="48" spans="1:7" ht="15">
      <c r="A48" s="105" t="s">
        <v>353</v>
      </c>
      <c r="B48" s="106">
        <f aca="true" t="shared" si="12" ref="B48:G48">SUM(B49:B57)</f>
        <v>428407.94</v>
      </c>
      <c r="C48" s="106">
        <f t="shared" si="12"/>
        <v>-19786.84</v>
      </c>
      <c r="D48" s="106">
        <f t="shared" si="12"/>
        <v>408621.1</v>
      </c>
      <c r="E48" s="106">
        <f t="shared" si="12"/>
        <v>8700</v>
      </c>
      <c r="F48" s="106">
        <f t="shared" si="12"/>
        <v>8700</v>
      </c>
      <c r="G48" s="106">
        <f t="shared" si="12"/>
        <v>399921.1</v>
      </c>
    </row>
    <row r="49" spans="1:7" ht="15">
      <c r="A49" s="107" t="s">
        <v>354</v>
      </c>
      <c r="B49" s="106">
        <v>377179.94</v>
      </c>
      <c r="C49" s="106">
        <v>-9733.21</v>
      </c>
      <c r="D49" s="106">
        <f t="shared" si="8"/>
        <v>367446.73</v>
      </c>
      <c r="E49" s="106">
        <v>0</v>
      </c>
      <c r="F49" s="106">
        <v>0</v>
      </c>
      <c r="G49" s="106">
        <f aca="true" t="shared" si="13" ref="G49:G57">D49-E49</f>
        <v>367446.73</v>
      </c>
    </row>
    <row r="50" spans="1:7" ht="15">
      <c r="A50" s="107" t="s">
        <v>355</v>
      </c>
      <c r="B50" s="106">
        <v>0</v>
      </c>
      <c r="C50" s="106">
        <v>8700</v>
      </c>
      <c r="D50" s="106">
        <f t="shared" si="8"/>
        <v>8700</v>
      </c>
      <c r="E50" s="106">
        <v>8700</v>
      </c>
      <c r="F50" s="106">
        <v>8700</v>
      </c>
      <c r="G50" s="106">
        <f t="shared" si="13"/>
        <v>0</v>
      </c>
    </row>
    <row r="51" spans="1:7" ht="15">
      <c r="A51" s="107" t="s">
        <v>356</v>
      </c>
      <c r="B51" s="106">
        <v>0</v>
      </c>
      <c r="C51" s="106">
        <v>0</v>
      </c>
      <c r="D51" s="106">
        <f t="shared" si="8"/>
        <v>0</v>
      </c>
      <c r="E51" s="106">
        <v>0</v>
      </c>
      <c r="F51" s="106">
        <v>0</v>
      </c>
      <c r="G51" s="106">
        <f t="shared" si="13"/>
        <v>0</v>
      </c>
    </row>
    <row r="52" spans="1:7" ht="15">
      <c r="A52" s="107" t="s">
        <v>357</v>
      </c>
      <c r="B52" s="106">
        <v>37998</v>
      </c>
      <c r="C52" s="106">
        <v>-18753.63</v>
      </c>
      <c r="D52" s="106">
        <f t="shared" si="8"/>
        <v>19244.37</v>
      </c>
      <c r="E52" s="106">
        <v>0</v>
      </c>
      <c r="F52" s="106">
        <v>0</v>
      </c>
      <c r="G52" s="106">
        <f t="shared" si="13"/>
        <v>19244.37</v>
      </c>
    </row>
    <row r="53" spans="1:7" ht="15">
      <c r="A53" s="107" t="s">
        <v>358</v>
      </c>
      <c r="B53" s="106">
        <v>0</v>
      </c>
      <c r="C53" s="106">
        <v>0</v>
      </c>
      <c r="D53" s="106">
        <f t="shared" si="8"/>
        <v>0</v>
      </c>
      <c r="E53" s="106">
        <v>0</v>
      </c>
      <c r="F53" s="106">
        <v>0</v>
      </c>
      <c r="G53" s="106">
        <f t="shared" si="13"/>
        <v>0</v>
      </c>
    </row>
    <row r="54" spans="1:7" ht="15">
      <c r="A54" s="107" t="s">
        <v>359</v>
      </c>
      <c r="B54" s="106">
        <v>13230</v>
      </c>
      <c r="C54" s="106">
        <v>0</v>
      </c>
      <c r="D54" s="106">
        <f t="shared" si="8"/>
        <v>13230</v>
      </c>
      <c r="E54" s="106">
        <v>0</v>
      </c>
      <c r="F54" s="106">
        <v>0</v>
      </c>
      <c r="G54" s="106">
        <f t="shared" si="13"/>
        <v>13230</v>
      </c>
    </row>
    <row r="55" spans="1:7" ht="15">
      <c r="A55" s="107" t="s">
        <v>360</v>
      </c>
      <c r="B55" s="106">
        <v>0</v>
      </c>
      <c r="C55" s="106">
        <v>0</v>
      </c>
      <c r="D55" s="106">
        <f t="shared" si="8"/>
        <v>0</v>
      </c>
      <c r="E55" s="106">
        <v>0</v>
      </c>
      <c r="F55" s="106">
        <v>0</v>
      </c>
      <c r="G55" s="106">
        <f t="shared" si="13"/>
        <v>0</v>
      </c>
    </row>
    <row r="56" spans="1:7" ht="15">
      <c r="A56" s="107" t="s">
        <v>361</v>
      </c>
      <c r="B56" s="106">
        <v>0</v>
      </c>
      <c r="C56" s="106">
        <v>0</v>
      </c>
      <c r="D56" s="106">
        <f t="shared" si="8"/>
        <v>0</v>
      </c>
      <c r="E56" s="106">
        <v>0</v>
      </c>
      <c r="F56" s="106">
        <v>0</v>
      </c>
      <c r="G56" s="106">
        <f t="shared" si="13"/>
        <v>0</v>
      </c>
    </row>
    <row r="57" spans="1:7" ht="15">
      <c r="A57" s="107" t="s">
        <v>362</v>
      </c>
      <c r="B57" s="106">
        <v>0</v>
      </c>
      <c r="C57" s="106">
        <v>0</v>
      </c>
      <c r="D57" s="106">
        <f t="shared" si="8"/>
        <v>0</v>
      </c>
      <c r="E57" s="106">
        <v>0</v>
      </c>
      <c r="F57" s="106">
        <v>0</v>
      </c>
      <c r="G57" s="106">
        <f t="shared" si="13"/>
        <v>0</v>
      </c>
    </row>
    <row r="58" spans="1:7" ht="15">
      <c r="A58" s="105" t="s">
        <v>363</v>
      </c>
      <c r="B58" s="106">
        <f aca="true" t="shared" si="14" ref="B58:G58">SUM(B59:B61)</f>
        <v>599709.12</v>
      </c>
      <c r="C58" s="106">
        <f t="shared" si="14"/>
        <v>-500000</v>
      </c>
      <c r="D58" s="106">
        <f t="shared" si="14"/>
        <v>99709.12</v>
      </c>
      <c r="E58" s="106">
        <f t="shared" si="14"/>
        <v>53261.76</v>
      </c>
      <c r="F58" s="106">
        <f t="shared" si="14"/>
        <v>53261.76</v>
      </c>
      <c r="G58" s="106">
        <f t="shared" si="14"/>
        <v>46447.35999999999</v>
      </c>
    </row>
    <row r="59" spans="1:7" ht="15">
      <c r="A59" s="107" t="s">
        <v>364</v>
      </c>
      <c r="B59" s="106">
        <v>599709.12</v>
      </c>
      <c r="C59" s="106">
        <v>-500000</v>
      </c>
      <c r="D59" s="106">
        <f t="shared" si="8"/>
        <v>99709.12</v>
      </c>
      <c r="E59" s="106">
        <v>53261.76</v>
      </c>
      <c r="F59" s="106">
        <v>53261.76</v>
      </c>
      <c r="G59" s="106">
        <f>D59-E59</f>
        <v>46447.35999999999</v>
      </c>
    </row>
    <row r="60" spans="1:7" ht="15">
      <c r="A60" s="107" t="s">
        <v>365</v>
      </c>
      <c r="B60" s="106">
        <v>0</v>
      </c>
      <c r="C60" s="106">
        <v>0</v>
      </c>
      <c r="D60" s="106">
        <f t="shared" si="8"/>
        <v>0</v>
      </c>
      <c r="E60" s="106">
        <v>0</v>
      </c>
      <c r="F60" s="106">
        <v>0</v>
      </c>
      <c r="G60" s="106">
        <f>D60-E60</f>
        <v>0</v>
      </c>
    </row>
    <row r="61" spans="1:7" ht="15">
      <c r="A61" s="107" t="s">
        <v>366</v>
      </c>
      <c r="B61" s="106">
        <v>0</v>
      </c>
      <c r="C61" s="106">
        <v>0</v>
      </c>
      <c r="D61" s="106">
        <f t="shared" si="8"/>
        <v>0</v>
      </c>
      <c r="E61" s="106">
        <v>0</v>
      </c>
      <c r="F61" s="106">
        <v>0</v>
      </c>
      <c r="G61" s="106">
        <f>D61-E61</f>
        <v>0</v>
      </c>
    </row>
    <row r="62" spans="1:7" ht="15">
      <c r="A62" s="105" t="s">
        <v>367</v>
      </c>
      <c r="B62" s="106">
        <f aca="true" t="shared" si="15" ref="B62:G62">SUM(B63:B67,B69:B70)</f>
        <v>0</v>
      </c>
      <c r="C62" s="106">
        <f t="shared" si="15"/>
        <v>0</v>
      </c>
      <c r="D62" s="106">
        <f t="shared" si="15"/>
        <v>0</v>
      </c>
      <c r="E62" s="106">
        <f t="shared" si="15"/>
        <v>0</v>
      </c>
      <c r="F62" s="106">
        <f t="shared" si="15"/>
        <v>0</v>
      </c>
      <c r="G62" s="106">
        <f t="shared" si="15"/>
        <v>0</v>
      </c>
    </row>
    <row r="63" spans="1:7" ht="15">
      <c r="A63" s="107" t="s">
        <v>368</v>
      </c>
      <c r="B63" s="106">
        <v>0</v>
      </c>
      <c r="C63" s="106">
        <v>0</v>
      </c>
      <c r="D63" s="106">
        <f t="shared" si="8"/>
        <v>0</v>
      </c>
      <c r="E63" s="106">
        <v>0</v>
      </c>
      <c r="F63" s="106">
        <v>0</v>
      </c>
      <c r="G63" s="106">
        <f aca="true" t="shared" si="16" ref="G63:G70">D63-E63</f>
        <v>0</v>
      </c>
    </row>
    <row r="64" spans="1:7" ht="15">
      <c r="A64" s="107" t="s">
        <v>369</v>
      </c>
      <c r="B64" s="106">
        <v>0</v>
      </c>
      <c r="C64" s="106">
        <v>0</v>
      </c>
      <c r="D64" s="106">
        <f t="shared" si="8"/>
        <v>0</v>
      </c>
      <c r="E64" s="106">
        <v>0</v>
      </c>
      <c r="F64" s="106">
        <v>0</v>
      </c>
      <c r="G64" s="106">
        <f t="shared" si="16"/>
        <v>0</v>
      </c>
    </row>
    <row r="65" spans="1:7" ht="15">
      <c r="A65" s="107" t="s">
        <v>370</v>
      </c>
      <c r="B65" s="106">
        <v>0</v>
      </c>
      <c r="C65" s="106">
        <v>0</v>
      </c>
      <c r="D65" s="106">
        <f t="shared" si="8"/>
        <v>0</v>
      </c>
      <c r="E65" s="106">
        <v>0</v>
      </c>
      <c r="F65" s="106">
        <v>0</v>
      </c>
      <c r="G65" s="106">
        <f t="shared" si="16"/>
        <v>0</v>
      </c>
    </row>
    <row r="66" spans="1:7" ht="15">
      <c r="A66" s="107" t="s">
        <v>371</v>
      </c>
      <c r="B66" s="106">
        <v>0</v>
      </c>
      <c r="C66" s="106">
        <v>0</v>
      </c>
      <c r="D66" s="106">
        <f t="shared" si="8"/>
        <v>0</v>
      </c>
      <c r="E66" s="106">
        <v>0</v>
      </c>
      <c r="F66" s="106">
        <v>0</v>
      </c>
      <c r="G66" s="106">
        <f t="shared" si="16"/>
        <v>0</v>
      </c>
    </row>
    <row r="67" spans="1:7" ht="15">
      <c r="A67" s="107" t="s">
        <v>372</v>
      </c>
      <c r="B67" s="106">
        <v>0</v>
      </c>
      <c r="C67" s="106">
        <v>0</v>
      </c>
      <c r="D67" s="106">
        <f t="shared" si="8"/>
        <v>0</v>
      </c>
      <c r="E67" s="106">
        <v>0</v>
      </c>
      <c r="F67" s="106">
        <v>0</v>
      </c>
      <c r="G67" s="106">
        <f t="shared" si="16"/>
        <v>0</v>
      </c>
    </row>
    <row r="68" spans="1:7" ht="15">
      <c r="A68" s="107" t="s">
        <v>373</v>
      </c>
      <c r="B68" s="106">
        <v>0</v>
      </c>
      <c r="C68" s="106">
        <v>0</v>
      </c>
      <c r="D68" s="106">
        <f t="shared" si="8"/>
        <v>0</v>
      </c>
      <c r="E68" s="106">
        <v>0</v>
      </c>
      <c r="F68" s="106">
        <v>0</v>
      </c>
      <c r="G68" s="106">
        <f t="shared" si="16"/>
        <v>0</v>
      </c>
    </row>
    <row r="69" spans="1:7" ht="15">
      <c r="A69" s="107" t="s">
        <v>374</v>
      </c>
      <c r="B69" s="106">
        <v>0</v>
      </c>
      <c r="C69" s="106">
        <v>0</v>
      </c>
      <c r="D69" s="106">
        <f t="shared" si="8"/>
        <v>0</v>
      </c>
      <c r="E69" s="106">
        <v>0</v>
      </c>
      <c r="F69" s="106">
        <v>0</v>
      </c>
      <c r="G69" s="106">
        <f t="shared" si="16"/>
        <v>0</v>
      </c>
    </row>
    <row r="70" spans="1:7" ht="15">
      <c r="A70" s="107" t="s">
        <v>375</v>
      </c>
      <c r="B70" s="106">
        <v>0</v>
      </c>
      <c r="C70" s="106">
        <v>0</v>
      </c>
      <c r="D70" s="106">
        <f t="shared" si="8"/>
        <v>0</v>
      </c>
      <c r="E70" s="106">
        <v>0</v>
      </c>
      <c r="F70" s="106">
        <v>0</v>
      </c>
      <c r="G70" s="106">
        <f t="shared" si="16"/>
        <v>0</v>
      </c>
    </row>
    <row r="71" spans="1:7" ht="15">
      <c r="A71" s="105" t="s">
        <v>376</v>
      </c>
      <c r="B71" s="106">
        <f aca="true" t="shared" si="17" ref="B71:G71">SUM(B72:B74)</f>
        <v>92648.18</v>
      </c>
      <c r="C71" s="106">
        <f t="shared" si="17"/>
        <v>1152318.56</v>
      </c>
      <c r="D71" s="106">
        <f t="shared" si="17"/>
        <v>1244966.74</v>
      </c>
      <c r="E71" s="106">
        <f t="shared" si="17"/>
        <v>1153449.04</v>
      </c>
      <c r="F71" s="106">
        <f t="shared" si="17"/>
        <v>1153449.04</v>
      </c>
      <c r="G71" s="106">
        <f t="shared" si="17"/>
        <v>91517.69999999995</v>
      </c>
    </row>
    <row r="72" spans="1:7" ht="15">
      <c r="A72" s="107" t="s">
        <v>377</v>
      </c>
      <c r="B72" s="106">
        <v>0</v>
      </c>
      <c r="C72" s="106">
        <v>0</v>
      </c>
      <c r="D72" s="106">
        <f t="shared" si="8"/>
        <v>0</v>
      </c>
      <c r="E72" s="106">
        <v>0</v>
      </c>
      <c r="F72" s="106">
        <v>0</v>
      </c>
      <c r="G72" s="106">
        <f>D72-E72</f>
        <v>0</v>
      </c>
    </row>
    <row r="73" spans="1:7" ht="15">
      <c r="A73" s="107" t="s">
        <v>378</v>
      </c>
      <c r="B73" s="106">
        <v>0</v>
      </c>
      <c r="C73" s="106">
        <v>0</v>
      </c>
      <c r="D73" s="106">
        <f t="shared" si="8"/>
        <v>0</v>
      </c>
      <c r="E73" s="106">
        <v>0</v>
      </c>
      <c r="F73" s="106">
        <v>0</v>
      </c>
      <c r="G73" s="106">
        <f>D73-E73</f>
        <v>0</v>
      </c>
    </row>
    <row r="74" spans="1:7" ht="15">
      <c r="A74" s="107" t="s">
        <v>379</v>
      </c>
      <c r="B74" s="106">
        <v>92648.18</v>
      </c>
      <c r="C74" s="106">
        <v>1152318.56</v>
      </c>
      <c r="D74" s="106">
        <f t="shared" si="8"/>
        <v>1244966.74</v>
      </c>
      <c r="E74" s="106">
        <v>1153449.04</v>
      </c>
      <c r="F74" s="106">
        <v>1153449.04</v>
      </c>
      <c r="G74" s="106">
        <f>D74-E74</f>
        <v>91517.69999999995</v>
      </c>
    </row>
    <row r="75" spans="1:7" ht="15">
      <c r="A75" s="105" t="s">
        <v>380</v>
      </c>
      <c r="B75" s="106">
        <f aca="true" t="shared" si="18" ref="B75:G75">SUM(B76:B82)</f>
        <v>13197000</v>
      </c>
      <c r="C75" s="106">
        <f t="shared" si="18"/>
        <v>-518169.18</v>
      </c>
      <c r="D75" s="106">
        <f t="shared" si="18"/>
        <v>12678830.82</v>
      </c>
      <c r="E75" s="106">
        <f t="shared" si="18"/>
        <v>10247163.33</v>
      </c>
      <c r="F75" s="106">
        <f t="shared" si="18"/>
        <v>10247163.33</v>
      </c>
      <c r="G75" s="106">
        <f t="shared" si="18"/>
        <v>2431667.49</v>
      </c>
    </row>
    <row r="76" spans="1:7" ht="15">
      <c r="A76" s="107" t="s">
        <v>381</v>
      </c>
      <c r="B76" s="106">
        <v>13000000</v>
      </c>
      <c r="C76" s="106">
        <v>-875062.51</v>
      </c>
      <c r="D76" s="106">
        <f t="shared" si="8"/>
        <v>12124937.49</v>
      </c>
      <c r="E76" s="106">
        <v>9750000</v>
      </c>
      <c r="F76" s="106">
        <v>9750000</v>
      </c>
      <c r="G76" s="106">
        <f aca="true" t="shared" si="19" ref="G76:G82">D76-E76</f>
        <v>2374937.49</v>
      </c>
    </row>
    <row r="77" spans="1:7" ht="15">
      <c r="A77" s="107" t="s">
        <v>382</v>
      </c>
      <c r="B77" s="106">
        <v>197000</v>
      </c>
      <c r="C77" s="106">
        <v>356893.33</v>
      </c>
      <c r="D77" s="106">
        <f t="shared" si="8"/>
        <v>553893.3300000001</v>
      </c>
      <c r="E77" s="106">
        <v>497163.33</v>
      </c>
      <c r="F77" s="106">
        <v>497163.33</v>
      </c>
      <c r="G77" s="106">
        <f t="shared" si="19"/>
        <v>56730.00000000006</v>
      </c>
    </row>
    <row r="78" spans="1:7" ht="15">
      <c r="A78" s="107" t="s">
        <v>383</v>
      </c>
      <c r="B78" s="106">
        <v>0</v>
      </c>
      <c r="C78" s="106">
        <v>0</v>
      </c>
      <c r="D78" s="106">
        <f t="shared" si="8"/>
        <v>0</v>
      </c>
      <c r="E78" s="106">
        <v>0</v>
      </c>
      <c r="F78" s="106">
        <v>0</v>
      </c>
      <c r="G78" s="106">
        <f t="shared" si="19"/>
        <v>0</v>
      </c>
    </row>
    <row r="79" spans="1:7" ht="15">
      <c r="A79" s="107" t="s">
        <v>384</v>
      </c>
      <c r="B79" s="106">
        <v>0</v>
      </c>
      <c r="C79" s="106">
        <v>0</v>
      </c>
      <c r="D79" s="106">
        <f t="shared" si="8"/>
        <v>0</v>
      </c>
      <c r="E79" s="106">
        <v>0</v>
      </c>
      <c r="F79" s="106">
        <v>0</v>
      </c>
      <c r="G79" s="106">
        <f t="shared" si="19"/>
        <v>0</v>
      </c>
    </row>
    <row r="80" spans="1:7" ht="15">
      <c r="A80" s="107" t="s">
        <v>385</v>
      </c>
      <c r="B80" s="106">
        <v>0</v>
      </c>
      <c r="C80" s="106">
        <v>0</v>
      </c>
      <c r="D80" s="106">
        <f t="shared" si="8"/>
        <v>0</v>
      </c>
      <c r="E80" s="106">
        <v>0</v>
      </c>
      <c r="F80" s="106">
        <v>0</v>
      </c>
      <c r="G80" s="106">
        <f t="shared" si="19"/>
        <v>0</v>
      </c>
    </row>
    <row r="81" spans="1:7" ht="15">
      <c r="A81" s="107" t="s">
        <v>386</v>
      </c>
      <c r="B81" s="106">
        <v>0</v>
      </c>
      <c r="C81" s="106">
        <v>0</v>
      </c>
      <c r="D81" s="106">
        <f t="shared" si="8"/>
        <v>0</v>
      </c>
      <c r="E81" s="106">
        <v>0</v>
      </c>
      <c r="F81" s="106">
        <v>0</v>
      </c>
      <c r="G81" s="106">
        <f t="shared" si="19"/>
        <v>0</v>
      </c>
    </row>
    <row r="82" spans="1:7" ht="15">
      <c r="A82" s="107" t="s">
        <v>387</v>
      </c>
      <c r="B82" s="106">
        <v>0</v>
      </c>
      <c r="C82" s="106">
        <v>0</v>
      </c>
      <c r="D82" s="106">
        <f t="shared" si="8"/>
        <v>0</v>
      </c>
      <c r="E82" s="106">
        <v>0</v>
      </c>
      <c r="F82" s="106">
        <v>0</v>
      </c>
      <c r="G82" s="106">
        <f t="shared" si="19"/>
        <v>0</v>
      </c>
    </row>
    <row r="83" spans="1:7" ht="15">
      <c r="A83" s="108"/>
      <c r="B83" s="109"/>
      <c r="C83" s="109"/>
      <c r="D83" s="109"/>
      <c r="E83" s="109"/>
      <c r="F83" s="109"/>
      <c r="G83" s="109"/>
    </row>
    <row r="84" spans="1:7" ht="15">
      <c r="A84" s="110" t="s">
        <v>388</v>
      </c>
      <c r="B84" s="104">
        <f aca="true" t="shared" si="20" ref="B84:G84">B85+B93+B103+B113+B123+B133+B137+B146+B150</f>
        <v>135193024.05</v>
      </c>
      <c r="C84" s="104">
        <f t="shared" si="20"/>
        <v>67482011.66</v>
      </c>
      <c r="D84" s="104">
        <f t="shared" si="20"/>
        <v>202675035.71</v>
      </c>
      <c r="E84" s="104">
        <f t="shared" si="20"/>
        <v>88325840.92</v>
      </c>
      <c r="F84" s="104">
        <f t="shared" si="20"/>
        <v>88325840.92</v>
      </c>
      <c r="G84" s="104">
        <f t="shared" si="20"/>
        <v>114349194.79000002</v>
      </c>
    </row>
    <row r="85" spans="1:7" ht="15">
      <c r="A85" s="105" t="s">
        <v>315</v>
      </c>
      <c r="B85" s="106">
        <f aca="true" t="shared" si="21" ref="B85:G85">SUM(B86:B92)</f>
        <v>23504558.3</v>
      </c>
      <c r="C85" s="106">
        <f t="shared" si="21"/>
        <v>4704379.9</v>
      </c>
      <c r="D85" s="106">
        <f t="shared" si="21"/>
        <v>28208938.2</v>
      </c>
      <c r="E85" s="106">
        <f t="shared" si="21"/>
        <v>8100000</v>
      </c>
      <c r="F85" s="106">
        <f t="shared" si="21"/>
        <v>8100000</v>
      </c>
      <c r="G85" s="106">
        <f t="shared" si="21"/>
        <v>20108938.2</v>
      </c>
    </row>
    <row r="86" spans="1:7" ht="15">
      <c r="A86" s="107" t="s">
        <v>316</v>
      </c>
      <c r="B86" s="106">
        <v>17000000</v>
      </c>
      <c r="C86" s="106">
        <v>4704379.9</v>
      </c>
      <c r="D86" s="106">
        <f aca="true" t="shared" si="22" ref="D86:D92">B86+C86</f>
        <v>21704379.9</v>
      </c>
      <c r="E86" s="106">
        <v>8100000</v>
      </c>
      <c r="F86" s="106">
        <v>8100000</v>
      </c>
      <c r="G86" s="106">
        <f aca="true" t="shared" si="23" ref="G86:G92">D86-E86</f>
        <v>13604379.899999999</v>
      </c>
    </row>
    <row r="87" spans="1:7" ht="15">
      <c r="A87" s="107" t="s">
        <v>317</v>
      </c>
      <c r="B87" s="106">
        <v>0</v>
      </c>
      <c r="C87" s="106">
        <v>0</v>
      </c>
      <c r="D87" s="106">
        <f t="shared" si="22"/>
        <v>0</v>
      </c>
      <c r="E87" s="106">
        <v>0</v>
      </c>
      <c r="F87" s="106">
        <v>0</v>
      </c>
      <c r="G87" s="106">
        <f t="shared" si="23"/>
        <v>0</v>
      </c>
    </row>
    <row r="88" spans="1:7" ht="15">
      <c r="A88" s="107" t="s">
        <v>318</v>
      </c>
      <c r="B88" s="106">
        <v>6504558.3</v>
      </c>
      <c r="C88" s="106">
        <v>0</v>
      </c>
      <c r="D88" s="106">
        <f t="shared" si="22"/>
        <v>6504558.3</v>
      </c>
      <c r="E88" s="106">
        <v>0</v>
      </c>
      <c r="F88" s="106">
        <v>0</v>
      </c>
      <c r="G88" s="106">
        <f t="shared" si="23"/>
        <v>6504558.3</v>
      </c>
    </row>
    <row r="89" spans="1:7" ht="15">
      <c r="A89" s="107" t="s">
        <v>319</v>
      </c>
      <c r="B89" s="106">
        <v>0</v>
      </c>
      <c r="C89" s="106">
        <v>0</v>
      </c>
      <c r="D89" s="106">
        <f t="shared" si="22"/>
        <v>0</v>
      </c>
      <c r="E89" s="106">
        <v>0</v>
      </c>
      <c r="F89" s="106">
        <v>0</v>
      </c>
      <c r="G89" s="106">
        <f t="shared" si="23"/>
        <v>0</v>
      </c>
    </row>
    <row r="90" spans="1:7" ht="15">
      <c r="A90" s="107" t="s">
        <v>320</v>
      </c>
      <c r="B90" s="106">
        <v>0</v>
      </c>
      <c r="C90" s="106">
        <v>0</v>
      </c>
      <c r="D90" s="106">
        <f t="shared" si="22"/>
        <v>0</v>
      </c>
      <c r="E90" s="106">
        <v>0</v>
      </c>
      <c r="F90" s="106">
        <v>0</v>
      </c>
      <c r="G90" s="106">
        <f t="shared" si="23"/>
        <v>0</v>
      </c>
    </row>
    <row r="91" spans="1:7" ht="15">
      <c r="A91" s="107" t="s">
        <v>321</v>
      </c>
      <c r="B91" s="106">
        <v>0</v>
      </c>
      <c r="C91" s="106">
        <v>0</v>
      </c>
      <c r="D91" s="106">
        <f t="shared" si="22"/>
        <v>0</v>
      </c>
      <c r="E91" s="106">
        <v>0</v>
      </c>
      <c r="F91" s="106">
        <v>0</v>
      </c>
      <c r="G91" s="106">
        <f t="shared" si="23"/>
        <v>0</v>
      </c>
    </row>
    <row r="92" spans="1:7" ht="15">
      <c r="A92" s="107" t="s">
        <v>322</v>
      </c>
      <c r="B92" s="106">
        <v>0</v>
      </c>
      <c r="C92" s="106">
        <v>0</v>
      </c>
      <c r="D92" s="106">
        <f t="shared" si="22"/>
        <v>0</v>
      </c>
      <c r="E92" s="106">
        <v>0</v>
      </c>
      <c r="F92" s="106">
        <v>0</v>
      </c>
      <c r="G92" s="106">
        <f t="shared" si="23"/>
        <v>0</v>
      </c>
    </row>
    <row r="93" spans="1:7" ht="15">
      <c r="A93" s="105" t="s">
        <v>323</v>
      </c>
      <c r="B93" s="106">
        <f aca="true" t="shared" si="24" ref="B93:G93">SUM(B94:B102)</f>
        <v>8968320.45</v>
      </c>
      <c r="C93" s="106">
        <f t="shared" si="24"/>
        <v>0</v>
      </c>
      <c r="D93" s="106">
        <f t="shared" si="24"/>
        <v>8968320.45</v>
      </c>
      <c r="E93" s="106">
        <f t="shared" si="24"/>
        <v>3498777.62</v>
      </c>
      <c r="F93" s="106">
        <f t="shared" si="24"/>
        <v>3498777.62</v>
      </c>
      <c r="G93" s="106">
        <f t="shared" si="24"/>
        <v>5469542.83</v>
      </c>
    </row>
    <row r="94" spans="1:7" ht="15">
      <c r="A94" s="107" t="s">
        <v>324</v>
      </c>
      <c r="B94" s="106">
        <v>0</v>
      </c>
      <c r="C94" s="106">
        <v>0</v>
      </c>
      <c r="D94" s="106">
        <f aca="true" t="shared" si="25" ref="D94:D102">B94+C94</f>
        <v>0</v>
      </c>
      <c r="E94" s="106">
        <v>0</v>
      </c>
      <c r="F94" s="106">
        <v>0</v>
      </c>
      <c r="G94" s="106">
        <f aca="true" t="shared" si="26" ref="G94:G102">D94-E94</f>
        <v>0</v>
      </c>
    </row>
    <row r="95" spans="1:7" ht="15">
      <c r="A95" s="107" t="s">
        <v>325</v>
      </c>
      <c r="B95" s="106">
        <v>0</v>
      </c>
      <c r="C95" s="106">
        <v>0</v>
      </c>
      <c r="D95" s="106">
        <f t="shared" si="25"/>
        <v>0</v>
      </c>
      <c r="E95" s="106">
        <v>0</v>
      </c>
      <c r="F95" s="106">
        <v>0</v>
      </c>
      <c r="G95" s="106">
        <f t="shared" si="26"/>
        <v>0</v>
      </c>
    </row>
    <row r="96" spans="1:7" ht="15">
      <c r="A96" s="107" t="s">
        <v>326</v>
      </c>
      <c r="B96" s="106">
        <v>0</v>
      </c>
      <c r="C96" s="106">
        <v>0</v>
      </c>
      <c r="D96" s="106">
        <f t="shared" si="25"/>
        <v>0</v>
      </c>
      <c r="E96" s="106">
        <v>0</v>
      </c>
      <c r="F96" s="106">
        <v>0</v>
      </c>
      <c r="G96" s="106">
        <f t="shared" si="26"/>
        <v>0</v>
      </c>
    </row>
    <row r="97" spans="1:7" ht="15">
      <c r="A97" s="107" t="s">
        <v>327</v>
      </c>
      <c r="B97" s="106">
        <v>2070000</v>
      </c>
      <c r="C97" s="106">
        <v>0</v>
      </c>
      <c r="D97" s="106">
        <f t="shared" si="25"/>
        <v>2070000</v>
      </c>
      <c r="E97" s="106">
        <v>557921.72</v>
      </c>
      <c r="F97" s="106">
        <v>557921.72</v>
      </c>
      <c r="G97" s="106">
        <f t="shared" si="26"/>
        <v>1512078.28</v>
      </c>
    </row>
    <row r="98" spans="1:7" ht="15">
      <c r="A98" s="111" t="s">
        <v>328</v>
      </c>
      <c r="B98" s="106">
        <v>0</v>
      </c>
      <c r="C98" s="106">
        <v>0</v>
      </c>
      <c r="D98" s="106">
        <f t="shared" si="25"/>
        <v>0</v>
      </c>
      <c r="E98" s="106">
        <v>0</v>
      </c>
      <c r="F98" s="106">
        <v>0</v>
      </c>
      <c r="G98" s="106">
        <f t="shared" si="26"/>
        <v>0</v>
      </c>
    </row>
    <row r="99" spans="1:7" ht="15">
      <c r="A99" s="107" t="s">
        <v>329</v>
      </c>
      <c r="B99" s="106">
        <v>5052150.13</v>
      </c>
      <c r="C99" s="106">
        <v>0</v>
      </c>
      <c r="D99" s="106">
        <f t="shared" si="25"/>
        <v>5052150.13</v>
      </c>
      <c r="E99" s="106">
        <v>2940855.9</v>
      </c>
      <c r="F99" s="106">
        <v>2940855.9</v>
      </c>
      <c r="G99" s="106">
        <f t="shared" si="26"/>
        <v>2111294.23</v>
      </c>
    </row>
    <row r="100" spans="1:7" ht="15">
      <c r="A100" s="107" t="s">
        <v>330</v>
      </c>
      <c r="B100" s="106">
        <v>1300000</v>
      </c>
      <c r="C100" s="106">
        <v>0</v>
      </c>
      <c r="D100" s="106">
        <f t="shared" si="25"/>
        <v>1300000</v>
      </c>
      <c r="E100" s="106">
        <v>0</v>
      </c>
      <c r="F100" s="106">
        <v>0</v>
      </c>
      <c r="G100" s="106">
        <f t="shared" si="26"/>
        <v>1300000</v>
      </c>
    </row>
    <row r="101" spans="1:7" ht="15">
      <c r="A101" s="107" t="s">
        <v>331</v>
      </c>
      <c r="B101" s="106">
        <v>0</v>
      </c>
      <c r="C101" s="106">
        <v>0</v>
      </c>
      <c r="D101" s="106">
        <f t="shared" si="25"/>
        <v>0</v>
      </c>
      <c r="E101" s="106">
        <v>0</v>
      </c>
      <c r="F101" s="106">
        <v>0</v>
      </c>
      <c r="G101" s="106">
        <f t="shared" si="26"/>
        <v>0</v>
      </c>
    </row>
    <row r="102" spans="1:7" ht="15">
      <c r="A102" s="107" t="s">
        <v>332</v>
      </c>
      <c r="B102" s="106">
        <v>546170.32</v>
      </c>
      <c r="C102" s="106">
        <v>0</v>
      </c>
      <c r="D102" s="106">
        <f t="shared" si="25"/>
        <v>546170.32</v>
      </c>
      <c r="E102" s="106">
        <v>0</v>
      </c>
      <c r="F102" s="106">
        <v>0</v>
      </c>
      <c r="G102" s="106">
        <f t="shared" si="26"/>
        <v>546170.32</v>
      </c>
    </row>
    <row r="103" spans="1:7" ht="15">
      <c r="A103" s="105" t="s">
        <v>333</v>
      </c>
      <c r="B103" s="106">
        <f aca="true" t="shared" si="27" ref="B103:G103">SUM(B104:B112)</f>
        <v>47658286.55</v>
      </c>
      <c r="C103" s="106">
        <f t="shared" si="27"/>
        <v>5380005.8</v>
      </c>
      <c r="D103" s="106">
        <f t="shared" si="27"/>
        <v>53038292.35</v>
      </c>
      <c r="E103" s="106">
        <f t="shared" si="27"/>
        <v>25188960.12</v>
      </c>
      <c r="F103" s="106">
        <f t="shared" si="27"/>
        <v>25188960.12</v>
      </c>
      <c r="G103" s="106">
        <f t="shared" si="27"/>
        <v>27849332.23</v>
      </c>
    </row>
    <row r="104" spans="1:7" ht="15">
      <c r="A104" s="107" t="s">
        <v>334</v>
      </c>
      <c r="B104" s="106">
        <v>19200000</v>
      </c>
      <c r="C104" s="106">
        <v>0</v>
      </c>
      <c r="D104" s="106">
        <f aca="true" t="shared" si="28" ref="D104:D112">B104+C104</f>
        <v>19200000</v>
      </c>
      <c r="E104" s="106">
        <v>9397999.39</v>
      </c>
      <c r="F104" s="106">
        <v>9397999.39</v>
      </c>
      <c r="G104" s="106">
        <f aca="true" t="shared" si="29" ref="G104:G112">D104-E104</f>
        <v>9802000.61</v>
      </c>
    </row>
    <row r="105" spans="1:7" ht="15">
      <c r="A105" s="107" t="s">
        <v>335</v>
      </c>
      <c r="B105" s="106">
        <v>0</v>
      </c>
      <c r="C105" s="106">
        <v>0</v>
      </c>
      <c r="D105" s="106">
        <f t="shared" si="28"/>
        <v>0</v>
      </c>
      <c r="E105" s="106">
        <v>0</v>
      </c>
      <c r="F105" s="106">
        <v>0</v>
      </c>
      <c r="G105" s="106">
        <f t="shared" si="29"/>
        <v>0</v>
      </c>
    </row>
    <row r="106" spans="1:7" ht="15">
      <c r="A106" s="107" t="s">
        <v>336</v>
      </c>
      <c r="B106" s="106">
        <v>1650000</v>
      </c>
      <c r="C106" s="106">
        <v>0</v>
      </c>
      <c r="D106" s="106">
        <f t="shared" si="28"/>
        <v>1650000</v>
      </c>
      <c r="E106" s="106">
        <v>37584</v>
      </c>
      <c r="F106" s="106">
        <v>37584</v>
      </c>
      <c r="G106" s="106">
        <f t="shared" si="29"/>
        <v>1612416</v>
      </c>
    </row>
    <row r="107" spans="1:7" ht="15">
      <c r="A107" s="107" t="s">
        <v>337</v>
      </c>
      <c r="B107" s="106">
        <v>3000</v>
      </c>
      <c r="C107" s="106">
        <v>5.8</v>
      </c>
      <c r="D107" s="106">
        <f t="shared" si="28"/>
        <v>3005.8</v>
      </c>
      <c r="E107" s="106">
        <v>5.8</v>
      </c>
      <c r="F107" s="106">
        <v>5.8</v>
      </c>
      <c r="G107" s="106">
        <f t="shared" si="29"/>
        <v>3000</v>
      </c>
    </row>
    <row r="108" spans="1:7" ht="15">
      <c r="A108" s="107" t="s">
        <v>338</v>
      </c>
      <c r="B108" s="106">
        <v>26805286.55</v>
      </c>
      <c r="C108" s="106">
        <v>0</v>
      </c>
      <c r="D108" s="106">
        <f t="shared" si="28"/>
        <v>26805286.55</v>
      </c>
      <c r="E108" s="106">
        <v>13072093.93</v>
      </c>
      <c r="F108" s="106">
        <v>13072093.93</v>
      </c>
      <c r="G108" s="106">
        <f t="shared" si="29"/>
        <v>13733192.620000001</v>
      </c>
    </row>
    <row r="109" spans="1:7" ht="15">
      <c r="A109" s="107" t="s">
        <v>339</v>
      </c>
      <c r="B109" s="106">
        <v>0</v>
      </c>
      <c r="C109" s="106">
        <v>0</v>
      </c>
      <c r="D109" s="106">
        <f t="shared" si="28"/>
        <v>0</v>
      </c>
      <c r="E109" s="106">
        <v>0</v>
      </c>
      <c r="F109" s="106">
        <v>0</v>
      </c>
      <c r="G109" s="106">
        <f t="shared" si="29"/>
        <v>0</v>
      </c>
    </row>
    <row r="110" spans="1:7" ht="15">
      <c r="A110" s="107" t="s">
        <v>340</v>
      </c>
      <c r="B110" s="106">
        <v>0</v>
      </c>
      <c r="C110" s="106">
        <v>0</v>
      </c>
      <c r="D110" s="106">
        <f t="shared" si="28"/>
        <v>0</v>
      </c>
      <c r="E110" s="106">
        <v>0</v>
      </c>
      <c r="F110" s="106">
        <v>0</v>
      </c>
      <c r="G110" s="106">
        <f t="shared" si="29"/>
        <v>0</v>
      </c>
    </row>
    <row r="111" spans="1:7" ht="15">
      <c r="A111" s="107" t="s">
        <v>341</v>
      </c>
      <c r="B111" s="106">
        <v>0</v>
      </c>
      <c r="C111" s="106">
        <v>0</v>
      </c>
      <c r="D111" s="106">
        <f t="shared" si="28"/>
        <v>0</v>
      </c>
      <c r="E111" s="106">
        <v>0</v>
      </c>
      <c r="F111" s="106">
        <v>0</v>
      </c>
      <c r="G111" s="106">
        <f t="shared" si="29"/>
        <v>0</v>
      </c>
    </row>
    <row r="112" spans="1:7" ht="15">
      <c r="A112" s="107" t="s">
        <v>342</v>
      </c>
      <c r="B112" s="106">
        <v>0</v>
      </c>
      <c r="C112" s="106">
        <v>5380000</v>
      </c>
      <c r="D112" s="106">
        <f t="shared" si="28"/>
        <v>5380000</v>
      </c>
      <c r="E112" s="106">
        <v>2681277</v>
      </c>
      <c r="F112" s="106">
        <v>2681277</v>
      </c>
      <c r="G112" s="106">
        <f t="shared" si="29"/>
        <v>2698723</v>
      </c>
    </row>
    <row r="113" spans="1:7" ht="15">
      <c r="A113" s="105" t="s">
        <v>343</v>
      </c>
      <c r="B113" s="106">
        <f aca="true" t="shared" si="30" ref="B113:G113">SUM(B114:B122)</f>
        <v>12000001</v>
      </c>
      <c r="C113" s="106">
        <f t="shared" si="30"/>
        <v>-6279225.1</v>
      </c>
      <c r="D113" s="106">
        <f t="shared" si="30"/>
        <v>5720775.9</v>
      </c>
      <c r="E113" s="106">
        <f t="shared" si="30"/>
        <v>5709716.67</v>
      </c>
      <c r="F113" s="106">
        <f t="shared" si="30"/>
        <v>5709716.67</v>
      </c>
      <c r="G113" s="106">
        <f t="shared" si="30"/>
        <v>11059.230000000447</v>
      </c>
    </row>
    <row r="114" spans="1:7" ht="15">
      <c r="A114" s="107" t="s">
        <v>344</v>
      </c>
      <c r="B114" s="106">
        <v>0</v>
      </c>
      <c r="C114" s="106">
        <v>0</v>
      </c>
      <c r="D114" s="106">
        <f aca="true" t="shared" si="31" ref="D114:D122">B114+C114</f>
        <v>0</v>
      </c>
      <c r="E114" s="106">
        <v>0</v>
      </c>
      <c r="F114" s="106">
        <v>0</v>
      </c>
      <c r="G114" s="106">
        <f aca="true" t="shared" si="32" ref="G114:G122">D114-E114</f>
        <v>0</v>
      </c>
    </row>
    <row r="115" spans="1:7" ht="15">
      <c r="A115" s="107" t="s">
        <v>345</v>
      </c>
      <c r="B115" s="106">
        <v>0</v>
      </c>
      <c r="C115" s="106">
        <v>0</v>
      </c>
      <c r="D115" s="106">
        <f t="shared" si="31"/>
        <v>0</v>
      </c>
      <c r="E115" s="106">
        <v>0</v>
      </c>
      <c r="F115" s="106">
        <v>0</v>
      </c>
      <c r="G115" s="106">
        <f t="shared" si="32"/>
        <v>0</v>
      </c>
    </row>
    <row r="116" spans="1:7" ht="15">
      <c r="A116" s="107" t="s">
        <v>346</v>
      </c>
      <c r="B116" s="106">
        <v>0</v>
      </c>
      <c r="C116" s="106">
        <v>0</v>
      </c>
      <c r="D116" s="106">
        <f t="shared" si="31"/>
        <v>0</v>
      </c>
      <c r="E116" s="106">
        <v>0</v>
      </c>
      <c r="F116" s="106">
        <v>0</v>
      </c>
      <c r="G116" s="106">
        <f t="shared" si="32"/>
        <v>0</v>
      </c>
    </row>
    <row r="117" spans="1:7" ht="15">
      <c r="A117" s="107" t="s">
        <v>347</v>
      </c>
      <c r="B117" s="106">
        <v>12000001</v>
      </c>
      <c r="C117" s="106">
        <v>-6279225.1</v>
      </c>
      <c r="D117" s="106">
        <f t="shared" si="31"/>
        <v>5720775.9</v>
      </c>
      <c r="E117" s="106">
        <v>5709716.67</v>
      </c>
      <c r="F117" s="106">
        <v>5709716.67</v>
      </c>
      <c r="G117" s="106">
        <f t="shared" si="32"/>
        <v>11059.230000000447</v>
      </c>
    </row>
    <row r="118" spans="1:7" ht="15">
      <c r="A118" s="107" t="s">
        <v>348</v>
      </c>
      <c r="B118" s="106">
        <v>0</v>
      </c>
      <c r="C118" s="106">
        <v>0</v>
      </c>
      <c r="D118" s="106">
        <f t="shared" si="31"/>
        <v>0</v>
      </c>
      <c r="E118" s="106">
        <v>0</v>
      </c>
      <c r="F118" s="106">
        <v>0</v>
      </c>
      <c r="G118" s="106">
        <f t="shared" si="32"/>
        <v>0</v>
      </c>
    </row>
    <row r="119" spans="1:7" ht="15">
      <c r="A119" s="107" t="s">
        <v>349</v>
      </c>
      <c r="B119" s="106">
        <v>0</v>
      </c>
      <c r="C119" s="106">
        <v>0</v>
      </c>
      <c r="D119" s="106">
        <f t="shared" si="31"/>
        <v>0</v>
      </c>
      <c r="E119" s="106">
        <v>0</v>
      </c>
      <c r="F119" s="106">
        <v>0</v>
      </c>
      <c r="G119" s="106">
        <f t="shared" si="32"/>
        <v>0</v>
      </c>
    </row>
    <row r="120" spans="1:7" ht="15">
      <c r="A120" s="107" t="s">
        <v>350</v>
      </c>
      <c r="B120" s="106">
        <v>0</v>
      </c>
      <c r="C120" s="106">
        <v>0</v>
      </c>
      <c r="D120" s="106">
        <f t="shared" si="31"/>
        <v>0</v>
      </c>
      <c r="E120" s="106">
        <v>0</v>
      </c>
      <c r="F120" s="106">
        <v>0</v>
      </c>
      <c r="G120" s="106">
        <f t="shared" si="32"/>
        <v>0</v>
      </c>
    </row>
    <row r="121" spans="1:7" ht="15">
      <c r="A121" s="107" t="s">
        <v>351</v>
      </c>
      <c r="B121" s="106">
        <v>0</v>
      </c>
      <c r="C121" s="106">
        <v>0</v>
      </c>
      <c r="D121" s="106">
        <f t="shared" si="31"/>
        <v>0</v>
      </c>
      <c r="E121" s="106">
        <v>0</v>
      </c>
      <c r="F121" s="106">
        <v>0</v>
      </c>
      <c r="G121" s="106">
        <f t="shared" si="32"/>
        <v>0</v>
      </c>
    </row>
    <row r="122" spans="1:7" ht="15">
      <c r="A122" s="107" t="s">
        <v>352</v>
      </c>
      <c r="B122" s="106">
        <v>0</v>
      </c>
      <c r="C122" s="106">
        <v>0</v>
      </c>
      <c r="D122" s="106">
        <f t="shared" si="31"/>
        <v>0</v>
      </c>
      <c r="E122" s="106">
        <v>0</v>
      </c>
      <c r="F122" s="106">
        <v>0</v>
      </c>
      <c r="G122" s="106">
        <f t="shared" si="32"/>
        <v>0</v>
      </c>
    </row>
    <row r="123" spans="1:7" ht="15">
      <c r="A123" s="105" t="s">
        <v>353</v>
      </c>
      <c r="B123" s="106">
        <f aca="true" t="shared" si="33" ref="B123:G123">SUM(B124:B132)</f>
        <v>10000</v>
      </c>
      <c r="C123" s="106">
        <f t="shared" si="33"/>
        <v>0</v>
      </c>
      <c r="D123" s="106">
        <f t="shared" si="33"/>
        <v>10000</v>
      </c>
      <c r="E123" s="106">
        <f t="shared" si="33"/>
        <v>0</v>
      </c>
      <c r="F123" s="106">
        <f t="shared" si="33"/>
        <v>0</v>
      </c>
      <c r="G123" s="106">
        <f t="shared" si="33"/>
        <v>10000</v>
      </c>
    </row>
    <row r="124" spans="1:7" ht="15">
      <c r="A124" s="107" t="s">
        <v>354</v>
      </c>
      <c r="B124" s="106">
        <v>10000</v>
      </c>
      <c r="C124" s="106">
        <v>0</v>
      </c>
      <c r="D124" s="106">
        <f aca="true" t="shared" si="34" ref="D124:D132">B124+C124</f>
        <v>10000</v>
      </c>
      <c r="E124" s="106">
        <v>0</v>
      </c>
      <c r="F124" s="106">
        <v>0</v>
      </c>
      <c r="G124" s="106">
        <f aca="true" t="shared" si="35" ref="G124:G132">D124-E124</f>
        <v>10000</v>
      </c>
    </row>
    <row r="125" spans="1:7" ht="15">
      <c r="A125" s="107" t="s">
        <v>355</v>
      </c>
      <c r="B125" s="106">
        <v>0</v>
      </c>
      <c r="C125" s="106">
        <v>0</v>
      </c>
      <c r="D125" s="106">
        <f t="shared" si="34"/>
        <v>0</v>
      </c>
      <c r="E125" s="106">
        <v>0</v>
      </c>
      <c r="F125" s="106">
        <v>0</v>
      </c>
      <c r="G125" s="106">
        <f t="shared" si="35"/>
        <v>0</v>
      </c>
    </row>
    <row r="126" spans="1:7" ht="15">
      <c r="A126" s="107" t="s">
        <v>356</v>
      </c>
      <c r="B126" s="106">
        <v>0</v>
      </c>
      <c r="C126" s="106">
        <v>0</v>
      </c>
      <c r="D126" s="106">
        <f t="shared" si="34"/>
        <v>0</v>
      </c>
      <c r="E126" s="106">
        <v>0</v>
      </c>
      <c r="F126" s="106">
        <v>0</v>
      </c>
      <c r="G126" s="106">
        <f t="shared" si="35"/>
        <v>0</v>
      </c>
    </row>
    <row r="127" spans="1:7" ht="15">
      <c r="A127" s="107" t="s">
        <v>357</v>
      </c>
      <c r="B127" s="106">
        <v>0</v>
      </c>
      <c r="C127" s="106">
        <v>0</v>
      </c>
      <c r="D127" s="106">
        <f t="shared" si="34"/>
        <v>0</v>
      </c>
      <c r="E127" s="106">
        <v>0</v>
      </c>
      <c r="F127" s="106">
        <v>0</v>
      </c>
      <c r="G127" s="106">
        <f t="shared" si="35"/>
        <v>0</v>
      </c>
    </row>
    <row r="128" spans="1:7" ht="15">
      <c r="A128" s="107" t="s">
        <v>358</v>
      </c>
      <c r="B128" s="106">
        <v>0</v>
      </c>
      <c r="C128" s="106">
        <v>0</v>
      </c>
      <c r="D128" s="106">
        <f t="shared" si="34"/>
        <v>0</v>
      </c>
      <c r="E128" s="106">
        <v>0</v>
      </c>
      <c r="F128" s="106">
        <v>0</v>
      </c>
      <c r="G128" s="106">
        <f t="shared" si="35"/>
        <v>0</v>
      </c>
    </row>
    <row r="129" spans="1:7" ht="15">
      <c r="A129" s="107" t="s">
        <v>359</v>
      </c>
      <c r="B129" s="106">
        <v>0</v>
      </c>
      <c r="C129" s="106">
        <v>0</v>
      </c>
      <c r="D129" s="106">
        <f t="shared" si="34"/>
        <v>0</v>
      </c>
      <c r="E129" s="106">
        <v>0</v>
      </c>
      <c r="F129" s="106">
        <v>0</v>
      </c>
      <c r="G129" s="106">
        <f t="shared" si="35"/>
        <v>0</v>
      </c>
    </row>
    <row r="130" spans="1:7" ht="15">
      <c r="A130" s="107" t="s">
        <v>360</v>
      </c>
      <c r="B130" s="106">
        <v>0</v>
      </c>
      <c r="C130" s="106">
        <v>0</v>
      </c>
      <c r="D130" s="106">
        <f t="shared" si="34"/>
        <v>0</v>
      </c>
      <c r="E130" s="106">
        <v>0</v>
      </c>
      <c r="F130" s="106">
        <v>0</v>
      </c>
      <c r="G130" s="106">
        <f t="shared" si="35"/>
        <v>0</v>
      </c>
    </row>
    <row r="131" spans="1:7" ht="15">
      <c r="A131" s="107" t="s">
        <v>361</v>
      </c>
      <c r="B131" s="106">
        <v>0</v>
      </c>
      <c r="C131" s="106">
        <v>0</v>
      </c>
      <c r="D131" s="106">
        <f t="shared" si="34"/>
        <v>0</v>
      </c>
      <c r="E131" s="106">
        <v>0</v>
      </c>
      <c r="F131" s="106">
        <v>0</v>
      </c>
      <c r="G131" s="106">
        <f t="shared" si="35"/>
        <v>0</v>
      </c>
    </row>
    <row r="132" spans="1:7" ht="15">
      <c r="A132" s="107" t="s">
        <v>362</v>
      </c>
      <c r="B132" s="106">
        <v>0</v>
      </c>
      <c r="C132" s="106">
        <v>0</v>
      </c>
      <c r="D132" s="106">
        <f t="shared" si="34"/>
        <v>0</v>
      </c>
      <c r="E132" s="106">
        <v>0</v>
      </c>
      <c r="F132" s="106">
        <v>0</v>
      </c>
      <c r="G132" s="106">
        <f t="shared" si="35"/>
        <v>0</v>
      </c>
    </row>
    <row r="133" spans="1:7" ht="15">
      <c r="A133" s="105" t="s">
        <v>363</v>
      </c>
      <c r="B133" s="106">
        <f aca="true" t="shared" si="36" ref="B133:G133">SUM(B134:B136)</f>
        <v>31561020.75</v>
      </c>
      <c r="C133" s="106">
        <f t="shared" si="36"/>
        <v>73676852.06</v>
      </c>
      <c r="D133" s="106">
        <f t="shared" si="36"/>
        <v>105237872.81</v>
      </c>
      <c r="E133" s="106">
        <f t="shared" si="36"/>
        <v>45828386.51</v>
      </c>
      <c r="F133" s="106">
        <f t="shared" si="36"/>
        <v>45828386.51</v>
      </c>
      <c r="G133" s="106">
        <f t="shared" si="36"/>
        <v>59409486.300000004</v>
      </c>
    </row>
    <row r="134" spans="1:7" ht="15">
      <c r="A134" s="107" t="s">
        <v>364</v>
      </c>
      <c r="B134" s="106">
        <v>21561020.75</v>
      </c>
      <c r="C134" s="106">
        <v>73676852.06</v>
      </c>
      <c r="D134" s="106">
        <f aca="true" t="shared" si="37" ref="D134:D157">B134+C134</f>
        <v>95237872.81</v>
      </c>
      <c r="E134" s="106">
        <v>45828386.51</v>
      </c>
      <c r="F134" s="106">
        <v>45828386.51</v>
      </c>
      <c r="G134" s="106">
        <f>D134-E134</f>
        <v>49409486.300000004</v>
      </c>
    </row>
    <row r="135" spans="1:7" ht="15">
      <c r="A135" s="107" t="s">
        <v>365</v>
      </c>
      <c r="B135" s="106">
        <v>10000000</v>
      </c>
      <c r="C135" s="106">
        <v>0</v>
      </c>
      <c r="D135" s="106">
        <f t="shared" si="37"/>
        <v>10000000</v>
      </c>
      <c r="E135" s="106">
        <v>0</v>
      </c>
      <c r="F135" s="106">
        <v>0</v>
      </c>
      <c r="G135" s="106">
        <f>D135-E135</f>
        <v>10000000</v>
      </c>
    </row>
    <row r="136" spans="1:7" ht="15">
      <c r="A136" s="107" t="s">
        <v>366</v>
      </c>
      <c r="B136" s="106">
        <v>0</v>
      </c>
      <c r="C136" s="106">
        <v>0</v>
      </c>
      <c r="D136" s="106">
        <f t="shared" si="37"/>
        <v>0</v>
      </c>
      <c r="E136" s="106">
        <v>0</v>
      </c>
      <c r="F136" s="106">
        <v>0</v>
      </c>
      <c r="G136" s="106">
        <f>D136-E136</f>
        <v>0</v>
      </c>
    </row>
    <row r="137" spans="1:7" ht="15">
      <c r="A137" s="105" t="s">
        <v>367</v>
      </c>
      <c r="B137" s="106">
        <f aca="true" t="shared" si="38" ref="B137:G137">SUM(B138:B142,B144:B145)</f>
        <v>0</v>
      </c>
      <c r="C137" s="106">
        <f t="shared" si="38"/>
        <v>0</v>
      </c>
      <c r="D137" s="106">
        <f t="shared" si="38"/>
        <v>0</v>
      </c>
      <c r="E137" s="106">
        <f t="shared" si="38"/>
        <v>0</v>
      </c>
      <c r="F137" s="106">
        <f t="shared" si="38"/>
        <v>0</v>
      </c>
      <c r="G137" s="106">
        <f t="shared" si="38"/>
        <v>0</v>
      </c>
    </row>
    <row r="138" spans="1:7" ht="15">
      <c r="A138" s="107" t="s">
        <v>368</v>
      </c>
      <c r="B138" s="106">
        <v>0</v>
      </c>
      <c r="C138" s="106">
        <v>0</v>
      </c>
      <c r="D138" s="106">
        <f t="shared" si="37"/>
        <v>0</v>
      </c>
      <c r="E138" s="106">
        <v>0</v>
      </c>
      <c r="F138" s="106">
        <v>0</v>
      </c>
      <c r="G138" s="106">
        <f aca="true" t="shared" si="39" ref="G138:G145">D138-E138</f>
        <v>0</v>
      </c>
    </row>
    <row r="139" spans="1:7" ht="15">
      <c r="A139" s="107" t="s">
        <v>369</v>
      </c>
      <c r="B139" s="106">
        <v>0</v>
      </c>
      <c r="C139" s="106">
        <v>0</v>
      </c>
      <c r="D139" s="106">
        <f t="shared" si="37"/>
        <v>0</v>
      </c>
      <c r="E139" s="106">
        <v>0</v>
      </c>
      <c r="F139" s="106">
        <v>0</v>
      </c>
      <c r="G139" s="106">
        <f t="shared" si="39"/>
        <v>0</v>
      </c>
    </row>
    <row r="140" spans="1:7" ht="15">
      <c r="A140" s="107" t="s">
        <v>370</v>
      </c>
      <c r="B140" s="106">
        <v>0</v>
      </c>
      <c r="C140" s="106">
        <v>0</v>
      </c>
      <c r="D140" s="106">
        <f t="shared" si="37"/>
        <v>0</v>
      </c>
      <c r="E140" s="106">
        <v>0</v>
      </c>
      <c r="F140" s="106">
        <v>0</v>
      </c>
      <c r="G140" s="106">
        <f t="shared" si="39"/>
        <v>0</v>
      </c>
    </row>
    <row r="141" spans="1:7" ht="15">
      <c r="A141" s="107" t="s">
        <v>371</v>
      </c>
      <c r="B141" s="106">
        <v>0</v>
      </c>
      <c r="C141" s="106">
        <v>0</v>
      </c>
      <c r="D141" s="106">
        <f t="shared" si="37"/>
        <v>0</v>
      </c>
      <c r="E141" s="106">
        <v>0</v>
      </c>
      <c r="F141" s="106">
        <v>0</v>
      </c>
      <c r="G141" s="106">
        <f t="shared" si="39"/>
        <v>0</v>
      </c>
    </row>
    <row r="142" spans="1:7" ht="15">
      <c r="A142" s="107" t="s">
        <v>372</v>
      </c>
      <c r="B142" s="106">
        <v>0</v>
      </c>
      <c r="C142" s="106">
        <v>0</v>
      </c>
      <c r="D142" s="106">
        <f t="shared" si="37"/>
        <v>0</v>
      </c>
      <c r="E142" s="106">
        <v>0</v>
      </c>
      <c r="F142" s="106">
        <v>0</v>
      </c>
      <c r="G142" s="106">
        <f t="shared" si="39"/>
        <v>0</v>
      </c>
    </row>
    <row r="143" spans="1:7" ht="15">
      <c r="A143" s="107" t="s">
        <v>373</v>
      </c>
      <c r="B143" s="106">
        <v>0</v>
      </c>
      <c r="C143" s="106">
        <v>0</v>
      </c>
      <c r="D143" s="106">
        <f t="shared" si="37"/>
        <v>0</v>
      </c>
      <c r="E143" s="106">
        <v>0</v>
      </c>
      <c r="F143" s="106">
        <v>0</v>
      </c>
      <c r="G143" s="106">
        <f t="shared" si="39"/>
        <v>0</v>
      </c>
    </row>
    <row r="144" spans="1:7" ht="15">
      <c r="A144" s="107" t="s">
        <v>374</v>
      </c>
      <c r="B144" s="106">
        <v>0</v>
      </c>
      <c r="C144" s="106">
        <v>0</v>
      </c>
      <c r="D144" s="106">
        <f t="shared" si="37"/>
        <v>0</v>
      </c>
      <c r="E144" s="106">
        <v>0</v>
      </c>
      <c r="F144" s="106">
        <v>0</v>
      </c>
      <c r="G144" s="106">
        <f t="shared" si="39"/>
        <v>0</v>
      </c>
    </row>
    <row r="145" spans="1:7" ht="15">
      <c r="A145" s="107" t="s">
        <v>375</v>
      </c>
      <c r="B145" s="106">
        <v>0</v>
      </c>
      <c r="C145" s="106">
        <v>0</v>
      </c>
      <c r="D145" s="106">
        <f t="shared" si="37"/>
        <v>0</v>
      </c>
      <c r="E145" s="106">
        <v>0</v>
      </c>
      <c r="F145" s="106">
        <v>0</v>
      </c>
      <c r="G145" s="106">
        <f t="shared" si="39"/>
        <v>0</v>
      </c>
    </row>
    <row r="146" spans="1:7" ht="15">
      <c r="A146" s="105" t="s">
        <v>376</v>
      </c>
      <c r="B146" s="106">
        <f aca="true" t="shared" si="40" ref="B146:G146">SUM(B147:B149)</f>
        <v>11490837</v>
      </c>
      <c r="C146" s="106">
        <f t="shared" si="40"/>
        <v>-10000001</v>
      </c>
      <c r="D146" s="106">
        <f t="shared" si="40"/>
        <v>1490836</v>
      </c>
      <c r="E146" s="106">
        <f t="shared" si="40"/>
        <v>0</v>
      </c>
      <c r="F146" s="106">
        <f t="shared" si="40"/>
        <v>0</v>
      </c>
      <c r="G146" s="106">
        <f t="shared" si="40"/>
        <v>1490836</v>
      </c>
    </row>
    <row r="147" spans="1:7" ht="15">
      <c r="A147" s="107" t="s">
        <v>377</v>
      </c>
      <c r="B147" s="106">
        <v>0</v>
      </c>
      <c r="C147" s="106">
        <v>0</v>
      </c>
      <c r="D147" s="106">
        <f t="shared" si="37"/>
        <v>0</v>
      </c>
      <c r="E147" s="106">
        <v>0</v>
      </c>
      <c r="F147" s="106">
        <v>0</v>
      </c>
      <c r="G147" s="106">
        <f>D147-E147</f>
        <v>0</v>
      </c>
    </row>
    <row r="148" spans="1:7" ht="15">
      <c r="A148" s="107" t="s">
        <v>378</v>
      </c>
      <c r="B148" s="106">
        <v>0</v>
      </c>
      <c r="C148" s="106">
        <v>0</v>
      </c>
      <c r="D148" s="106">
        <f t="shared" si="37"/>
        <v>0</v>
      </c>
      <c r="E148" s="106">
        <v>0</v>
      </c>
      <c r="F148" s="106">
        <v>0</v>
      </c>
      <c r="G148" s="106">
        <f>D148-E148</f>
        <v>0</v>
      </c>
    </row>
    <row r="149" spans="1:7" ht="15">
      <c r="A149" s="107" t="s">
        <v>379</v>
      </c>
      <c r="B149" s="106">
        <v>11490837</v>
      </c>
      <c r="C149" s="106">
        <v>-10000001</v>
      </c>
      <c r="D149" s="106">
        <f t="shared" si="37"/>
        <v>1490836</v>
      </c>
      <c r="E149" s="106">
        <v>0</v>
      </c>
      <c r="F149" s="106">
        <v>0</v>
      </c>
      <c r="G149" s="106">
        <f>D149-E149</f>
        <v>1490836</v>
      </c>
    </row>
    <row r="150" spans="1:7" ht="15">
      <c r="A150" s="105" t="s">
        <v>380</v>
      </c>
      <c r="B150" s="106">
        <f aca="true" t="shared" si="41" ref="B150:G150">SUM(B151:B157)</f>
        <v>0</v>
      </c>
      <c r="C150" s="106">
        <f t="shared" si="41"/>
        <v>0</v>
      </c>
      <c r="D150" s="106">
        <f t="shared" si="41"/>
        <v>0</v>
      </c>
      <c r="E150" s="106">
        <f t="shared" si="41"/>
        <v>0</v>
      </c>
      <c r="F150" s="106">
        <f t="shared" si="41"/>
        <v>0</v>
      </c>
      <c r="G150" s="106">
        <f t="shared" si="41"/>
        <v>0</v>
      </c>
    </row>
    <row r="151" spans="1:7" ht="15">
      <c r="A151" s="107" t="s">
        <v>381</v>
      </c>
      <c r="B151" s="106">
        <v>0</v>
      </c>
      <c r="C151" s="106">
        <v>0</v>
      </c>
      <c r="D151" s="106">
        <f t="shared" si="37"/>
        <v>0</v>
      </c>
      <c r="E151" s="106">
        <v>0</v>
      </c>
      <c r="F151" s="106">
        <v>0</v>
      </c>
      <c r="G151" s="106">
        <f aca="true" t="shared" si="42" ref="G151:G157">D151-E151</f>
        <v>0</v>
      </c>
    </row>
    <row r="152" spans="1:7" ht="15">
      <c r="A152" s="107" t="s">
        <v>382</v>
      </c>
      <c r="B152" s="106">
        <v>0</v>
      </c>
      <c r="C152" s="106">
        <v>0</v>
      </c>
      <c r="D152" s="106">
        <f t="shared" si="37"/>
        <v>0</v>
      </c>
      <c r="E152" s="106">
        <v>0</v>
      </c>
      <c r="F152" s="106">
        <v>0</v>
      </c>
      <c r="G152" s="106">
        <f t="shared" si="42"/>
        <v>0</v>
      </c>
    </row>
    <row r="153" spans="1:7" ht="15">
      <c r="A153" s="107" t="s">
        <v>383</v>
      </c>
      <c r="B153" s="106">
        <v>0</v>
      </c>
      <c r="C153" s="106">
        <v>0</v>
      </c>
      <c r="D153" s="106">
        <f t="shared" si="37"/>
        <v>0</v>
      </c>
      <c r="E153" s="106">
        <v>0</v>
      </c>
      <c r="F153" s="106">
        <v>0</v>
      </c>
      <c r="G153" s="106">
        <f t="shared" si="42"/>
        <v>0</v>
      </c>
    </row>
    <row r="154" spans="1:7" ht="15">
      <c r="A154" s="111" t="s">
        <v>384</v>
      </c>
      <c r="B154" s="106">
        <v>0</v>
      </c>
      <c r="C154" s="106">
        <v>0</v>
      </c>
      <c r="D154" s="106">
        <f t="shared" si="37"/>
        <v>0</v>
      </c>
      <c r="E154" s="106">
        <v>0</v>
      </c>
      <c r="F154" s="106">
        <v>0</v>
      </c>
      <c r="G154" s="106">
        <f t="shared" si="42"/>
        <v>0</v>
      </c>
    </row>
    <row r="155" spans="1:7" ht="15">
      <c r="A155" s="107" t="s">
        <v>385</v>
      </c>
      <c r="B155" s="106">
        <v>0</v>
      </c>
      <c r="C155" s="106">
        <v>0</v>
      </c>
      <c r="D155" s="106">
        <f t="shared" si="37"/>
        <v>0</v>
      </c>
      <c r="E155" s="106">
        <v>0</v>
      </c>
      <c r="F155" s="106">
        <v>0</v>
      </c>
      <c r="G155" s="106">
        <f t="shared" si="42"/>
        <v>0</v>
      </c>
    </row>
    <row r="156" spans="1:7" ht="15">
      <c r="A156" s="107" t="s">
        <v>386</v>
      </c>
      <c r="B156" s="106">
        <v>0</v>
      </c>
      <c r="C156" s="106">
        <v>0</v>
      </c>
      <c r="D156" s="106">
        <f t="shared" si="37"/>
        <v>0</v>
      </c>
      <c r="E156" s="106">
        <v>0</v>
      </c>
      <c r="F156" s="106">
        <v>0</v>
      </c>
      <c r="G156" s="106">
        <f t="shared" si="42"/>
        <v>0</v>
      </c>
    </row>
    <row r="157" spans="1:7" ht="15">
      <c r="A157" s="107" t="s">
        <v>387</v>
      </c>
      <c r="B157" s="106">
        <v>0</v>
      </c>
      <c r="C157" s="106">
        <v>0</v>
      </c>
      <c r="D157" s="106">
        <f t="shared" si="37"/>
        <v>0</v>
      </c>
      <c r="E157" s="106">
        <v>0</v>
      </c>
      <c r="F157" s="106">
        <v>0</v>
      </c>
      <c r="G157" s="106">
        <f t="shared" si="42"/>
        <v>0</v>
      </c>
    </row>
    <row r="158" spans="1:7" ht="15">
      <c r="A158" s="112"/>
      <c r="B158" s="109"/>
      <c r="C158" s="109"/>
      <c r="D158" s="109"/>
      <c r="E158" s="109"/>
      <c r="F158" s="109"/>
      <c r="G158" s="109"/>
    </row>
    <row r="159" spans="1:7" ht="15">
      <c r="A159" s="113" t="s">
        <v>389</v>
      </c>
      <c r="B159" s="104">
        <f aca="true" t="shared" si="43" ref="B159:G159">B9+B84</f>
        <v>333988601.76000005</v>
      </c>
      <c r="C159" s="104">
        <f t="shared" si="43"/>
        <v>67482011.66</v>
      </c>
      <c r="D159" s="104">
        <f t="shared" si="43"/>
        <v>401470613.41999996</v>
      </c>
      <c r="E159" s="104">
        <f t="shared" si="43"/>
        <v>199737301.16000003</v>
      </c>
      <c r="F159" s="104">
        <f t="shared" si="43"/>
        <v>179142045.89000002</v>
      </c>
      <c r="G159" s="104">
        <f t="shared" si="43"/>
        <v>201733312.26</v>
      </c>
    </row>
    <row r="160" spans="1:7" ht="15">
      <c r="A160" s="60"/>
      <c r="B160" s="114"/>
      <c r="C160" s="114"/>
      <c r="D160" s="114"/>
      <c r="E160" s="114"/>
      <c r="F160" s="114"/>
      <c r="G160" s="114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" right="0" top="0.7480314960629921" bottom="0.7480314960629921" header="0.31496062992125984" footer="0.31496062992125984"/>
  <pageSetup horizontalDpi="600" verticalDpi="600" orientation="portrait" scale="50" r:id="rId1"/>
  <headerFoot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60" zoomScalePageLayoutView="0" workbookViewId="0" topLeftCell="A1">
      <selection activeCell="K22" sqref="K22"/>
    </sheetView>
  </sheetViews>
  <sheetFormatPr defaultColWidth="11.421875" defaultRowHeight="15"/>
  <cols>
    <col min="1" max="1" width="68.421875" style="0" bestFit="1" customWidth="1"/>
    <col min="2" max="2" width="14.140625" style="0" bestFit="1" customWidth="1"/>
    <col min="3" max="3" width="13.8515625" style="0" bestFit="1" customWidth="1"/>
    <col min="4" max="6" width="14.140625" style="0" bestFit="1" customWidth="1"/>
    <col min="7" max="7" width="14.8515625" style="0" bestFit="1" customWidth="1"/>
  </cols>
  <sheetData>
    <row r="1" spans="1:7" ht="21">
      <c r="A1" s="152" t="s">
        <v>390</v>
      </c>
      <c r="B1" s="152"/>
      <c r="C1" s="152"/>
      <c r="D1" s="152"/>
      <c r="E1" s="152"/>
      <c r="F1" s="152"/>
      <c r="G1" s="152"/>
    </row>
    <row r="2" spans="1:7" ht="15">
      <c r="A2" s="135" t="s">
        <v>122</v>
      </c>
      <c r="B2" s="136"/>
      <c r="C2" s="136"/>
      <c r="D2" s="136"/>
      <c r="E2" s="136"/>
      <c r="F2" s="136"/>
      <c r="G2" s="137"/>
    </row>
    <row r="3" spans="1:7" ht="15">
      <c r="A3" s="138" t="s">
        <v>306</v>
      </c>
      <c r="B3" s="139"/>
      <c r="C3" s="139"/>
      <c r="D3" s="139"/>
      <c r="E3" s="139"/>
      <c r="F3" s="139"/>
      <c r="G3" s="140"/>
    </row>
    <row r="4" spans="1:7" ht="15">
      <c r="A4" s="138" t="s">
        <v>391</v>
      </c>
      <c r="B4" s="139"/>
      <c r="C4" s="139"/>
      <c r="D4" s="139"/>
      <c r="E4" s="139"/>
      <c r="F4" s="139"/>
      <c r="G4" s="140"/>
    </row>
    <row r="5" spans="1:7" ht="15">
      <c r="A5" s="138" t="s">
        <v>169</v>
      </c>
      <c r="B5" s="139"/>
      <c r="C5" s="139"/>
      <c r="D5" s="139"/>
      <c r="E5" s="139"/>
      <c r="F5" s="139"/>
      <c r="G5" s="140"/>
    </row>
    <row r="6" spans="1:7" ht="15">
      <c r="A6" s="141" t="s">
        <v>2</v>
      </c>
      <c r="B6" s="142"/>
      <c r="C6" s="142"/>
      <c r="D6" s="142"/>
      <c r="E6" s="142"/>
      <c r="F6" s="142"/>
      <c r="G6" s="143"/>
    </row>
    <row r="7" spans="1:7" ht="15">
      <c r="A7" s="147" t="s">
        <v>4</v>
      </c>
      <c r="B7" s="154" t="s">
        <v>308</v>
      </c>
      <c r="C7" s="154"/>
      <c r="D7" s="154"/>
      <c r="E7" s="154"/>
      <c r="F7" s="154"/>
      <c r="G7" s="155" t="s">
        <v>309</v>
      </c>
    </row>
    <row r="8" spans="1:7" ht="30">
      <c r="A8" s="148"/>
      <c r="B8" s="115" t="s">
        <v>310</v>
      </c>
      <c r="C8" s="116" t="s">
        <v>239</v>
      </c>
      <c r="D8" s="115" t="s">
        <v>240</v>
      </c>
      <c r="E8" s="115" t="s">
        <v>195</v>
      </c>
      <c r="F8" s="115" t="s">
        <v>212</v>
      </c>
      <c r="G8" s="156"/>
    </row>
    <row r="9" spans="1:7" ht="15">
      <c r="A9" s="92" t="s">
        <v>392</v>
      </c>
      <c r="B9" s="117">
        <f aca="true" t="shared" si="0" ref="B9:G9">SUM(B10:B55)</f>
        <v>198795577.71000004</v>
      </c>
      <c r="C9" s="117">
        <f t="shared" si="0"/>
        <v>-7.219114195322618E-11</v>
      </c>
      <c r="D9" s="117">
        <f t="shared" si="0"/>
        <v>198795577.71</v>
      </c>
      <c r="E9" s="117">
        <f t="shared" si="0"/>
        <v>111411460.24000001</v>
      </c>
      <c r="F9" s="117">
        <f t="shared" si="0"/>
        <v>90816204.96999998</v>
      </c>
      <c r="G9" s="117">
        <f t="shared" si="0"/>
        <v>87384117.46999998</v>
      </c>
    </row>
    <row r="10" spans="1:7" ht="15">
      <c r="A10" s="118" t="s">
        <v>393</v>
      </c>
      <c r="B10" s="56">
        <v>2617857.2</v>
      </c>
      <c r="C10" s="56">
        <v>558764.55</v>
      </c>
      <c r="D10" s="56">
        <f>B10+C10</f>
        <v>3176621.75</v>
      </c>
      <c r="E10" s="56">
        <v>2264845.25</v>
      </c>
      <c r="F10" s="56">
        <v>2229603.96</v>
      </c>
      <c r="G10" s="56">
        <f>D10-E10</f>
        <v>911776.5</v>
      </c>
    </row>
    <row r="11" spans="1:7" ht="15">
      <c r="A11" s="118" t="s">
        <v>394</v>
      </c>
      <c r="B11" s="56">
        <v>1227183.57</v>
      </c>
      <c r="C11" s="56">
        <v>840</v>
      </c>
      <c r="D11" s="56">
        <f aca="true" t="shared" si="1" ref="D11:D54">B11+C11</f>
        <v>1228023.57</v>
      </c>
      <c r="E11" s="56">
        <v>496819.48</v>
      </c>
      <c r="F11" s="56">
        <v>496818.22</v>
      </c>
      <c r="G11" s="56">
        <f aca="true" t="shared" si="2" ref="G11:G54">D11-E11</f>
        <v>731204.0900000001</v>
      </c>
    </row>
    <row r="12" spans="1:7" ht="15">
      <c r="A12" s="118" t="s">
        <v>395</v>
      </c>
      <c r="B12" s="56">
        <v>12666375.14</v>
      </c>
      <c r="C12" s="56">
        <v>0</v>
      </c>
      <c r="D12" s="56">
        <f t="shared" si="1"/>
        <v>12666375.14</v>
      </c>
      <c r="E12" s="56">
        <v>4788640.24</v>
      </c>
      <c r="F12" s="56">
        <v>4787694.19</v>
      </c>
      <c r="G12" s="56">
        <f t="shared" si="2"/>
        <v>7877734.9</v>
      </c>
    </row>
    <row r="13" spans="1:7" ht="15">
      <c r="A13" s="118" t="s">
        <v>396</v>
      </c>
      <c r="B13" s="56">
        <v>5530348.32</v>
      </c>
      <c r="C13" s="56">
        <v>-567716.31</v>
      </c>
      <c r="D13" s="56">
        <f t="shared" si="1"/>
        <v>4962632.01</v>
      </c>
      <c r="E13" s="56">
        <v>1914059.13</v>
      </c>
      <c r="F13" s="56">
        <v>1889358.72</v>
      </c>
      <c r="G13" s="56">
        <f t="shared" si="2"/>
        <v>3048572.88</v>
      </c>
    </row>
    <row r="14" spans="1:7" ht="15">
      <c r="A14" s="118" t="s">
        <v>397</v>
      </c>
      <c r="B14" s="56">
        <v>2290584.58</v>
      </c>
      <c r="C14" s="56">
        <v>6851.36</v>
      </c>
      <c r="D14" s="56">
        <f t="shared" si="1"/>
        <v>2297435.94</v>
      </c>
      <c r="E14" s="56">
        <v>1150504.66</v>
      </c>
      <c r="F14" s="56">
        <v>1148561.49</v>
      </c>
      <c r="G14" s="56">
        <f t="shared" si="2"/>
        <v>1146931.28</v>
      </c>
    </row>
    <row r="15" spans="1:7" ht="15">
      <c r="A15" s="118" t="s">
        <v>398</v>
      </c>
      <c r="B15" s="56">
        <v>677860.67</v>
      </c>
      <c r="C15" s="56">
        <v>166</v>
      </c>
      <c r="D15" s="56">
        <f t="shared" si="1"/>
        <v>678026.67</v>
      </c>
      <c r="E15" s="56">
        <v>338959.09</v>
      </c>
      <c r="F15" s="56">
        <v>335896.27</v>
      </c>
      <c r="G15" s="56">
        <f t="shared" si="2"/>
        <v>339067.58</v>
      </c>
    </row>
    <row r="16" spans="1:7" ht="15">
      <c r="A16" s="118" t="s">
        <v>399</v>
      </c>
      <c r="B16" s="56">
        <v>1094561.43</v>
      </c>
      <c r="C16" s="56">
        <v>1860</v>
      </c>
      <c r="D16" s="56">
        <f t="shared" si="1"/>
        <v>1096421.43</v>
      </c>
      <c r="E16" s="56">
        <v>438057.24</v>
      </c>
      <c r="F16" s="56">
        <v>434857.05</v>
      </c>
      <c r="G16" s="56">
        <f t="shared" si="2"/>
        <v>658364.19</v>
      </c>
    </row>
    <row r="17" spans="1:7" ht="15">
      <c r="A17" s="118" t="s">
        <v>400</v>
      </c>
      <c r="B17" s="56">
        <v>764499.36</v>
      </c>
      <c r="C17" s="56">
        <v>0</v>
      </c>
      <c r="D17" s="56">
        <f t="shared" si="1"/>
        <v>764499.36</v>
      </c>
      <c r="E17" s="56">
        <v>402775.91</v>
      </c>
      <c r="F17" s="56">
        <v>402775.91</v>
      </c>
      <c r="G17" s="56">
        <f t="shared" si="2"/>
        <v>361723.45</v>
      </c>
    </row>
    <row r="18" spans="1:7" ht="15">
      <c r="A18" s="118" t="s">
        <v>401</v>
      </c>
      <c r="B18" s="56">
        <v>2854011.42</v>
      </c>
      <c r="C18" s="56">
        <v>-10533.41</v>
      </c>
      <c r="D18" s="56">
        <f t="shared" si="1"/>
        <v>2843478.01</v>
      </c>
      <c r="E18" s="56">
        <v>1252877.77</v>
      </c>
      <c r="F18" s="56">
        <v>1251670.11</v>
      </c>
      <c r="G18" s="56">
        <f t="shared" si="2"/>
        <v>1590600.2399999998</v>
      </c>
    </row>
    <row r="19" spans="1:7" ht="15">
      <c r="A19" s="118" t="s">
        <v>402</v>
      </c>
      <c r="B19" s="56">
        <v>383452.59</v>
      </c>
      <c r="C19" s="56">
        <v>5557.16</v>
      </c>
      <c r="D19" s="56">
        <f t="shared" si="1"/>
        <v>389009.75</v>
      </c>
      <c r="E19" s="56">
        <v>175992.96</v>
      </c>
      <c r="F19" s="56">
        <v>175992.96</v>
      </c>
      <c r="G19" s="56">
        <f t="shared" si="2"/>
        <v>213016.79</v>
      </c>
    </row>
    <row r="20" spans="1:7" ht="15">
      <c r="A20" s="118" t="s">
        <v>403</v>
      </c>
      <c r="B20" s="56">
        <v>683273.64</v>
      </c>
      <c r="C20" s="56">
        <v>1801.04</v>
      </c>
      <c r="D20" s="56">
        <f t="shared" si="1"/>
        <v>685074.68</v>
      </c>
      <c r="E20" s="56">
        <v>305003.44</v>
      </c>
      <c r="F20" s="56">
        <v>305003.44</v>
      </c>
      <c r="G20" s="56">
        <f t="shared" si="2"/>
        <v>380071.24000000005</v>
      </c>
    </row>
    <row r="21" spans="1:7" ht="15">
      <c r="A21" s="118" t="s">
        <v>404</v>
      </c>
      <c r="B21" s="56">
        <v>205301.82</v>
      </c>
      <c r="C21" s="56">
        <v>1508</v>
      </c>
      <c r="D21" s="56">
        <f t="shared" si="1"/>
        <v>206809.82</v>
      </c>
      <c r="E21" s="56">
        <v>93901.6</v>
      </c>
      <c r="F21" s="56">
        <v>93901.6</v>
      </c>
      <c r="G21" s="56">
        <f t="shared" si="2"/>
        <v>112908.22</v>
      </c>
    </row>
    <row r="22" spans="1:7" ht="15">
      <c r="A22" s="118" t="s">
        <v>405</v>
      </c>
      <c r="B22" s="56">
        <v>290288.98</v>
      </c>
      <c r="C22" s="56">
        <v>2340.87</v>
      </c>
      <c r="D22" s="56">
        <f t="shared" si="1"/>
        <v>292629.85</v>
      </c>
      <c r="E22" s="56">
        <v>167401.75</v>
      </c>
      <c r="F22" s="56">
        <v>167229.16</v>
      </c>
      <c r="G22" s="56">
        <f t="shared" si="2"/>
        <v>125228.09999999998</v>
      </c>
    </row>
    <row r="23" spans="1:7" ht="15">
      <c r="A23" s="118" t="s">
        <v>406</v>
      </c>
      <c r="B23" s="56">
        <v>145602.76</v>
      </c>
      <c r="C23" s="56">
        <v>2140.74</v>
      </c>
      <c r="D23" s="56">
        <f t="shared" si="1"/>
        <v>147743.5</v>
      </c>
      <c r="E23" s="56">
        <v>66694.14</v>
      </c>
      <c r="F23" s="56">
        <v>66694.14</v>
      </c>
      <c r="G23" s="56">
        <f t="shared" si="2"/>
        <v>81049.36</v>
      </c>
    </row>
    <row r="24" spans="1:7" ht="15">
      <c r="A24" s="118" t="s">
        <v>407</v>
      </c>
      <c r="B24" s="56">
        <v>1798062.92</v>
      </c>
      <c r="C24" s="56">
        <v>0</v>
      </c>
      <c r="D24" s="56">
        <f t="shared" si="1"/>
        <v>1798062.92</v>
      </c>
      <c r="E24" s="56">
        <v>690208.7</v>
      </c>
      <c r="F24" s="56">
        <v>683075.39</v>
      </c>
      <c r="G24" s="56">
        <f t="shared" si="2"/>
        <v>1107854.22</v>
      </c>
    </row>
    <row r="25" spans="1:7" ht="15">
      <c r="A25" s="118" t="s">
        <v>408</v>
      </c>
      <c r="B25" s="56">
        <v>1890816.67</v>
      </c>
      <c r="C25" s="56">
        <v>0</v>
      </c>
      <c r="D25" s="56">
        <f t="shared" si="1"/>
        <v>1890816.67</v>
      </c>
      <c r="E25" s="56">
        <v>755150.6</v>
      </c>
      <c r="F25" s="56">
        <v>755148.64</v>
      </c>
      <c r="G25" s="56">
        <f t="shared" si="2"/>
        <v>1135666.0699999998</v>
      </c>
    </row>
    <row r="26" spans="1:7" ht="15">
      <c r="A26" s="118" t="s">
        <v>409</v>
      </c>
      <c r="B26" s="56">
        <v>759158.75</v>
      </c>
      <c r="C26" s="56">
        <v>0</v>
      </c>
      <c r="D26" s="56">
        <f t="shared" si="1"/>
        <v>759158.75</v>
      </c>
      <c r="E26" s="56">
        <v>264149.25</v>
      </c>
      <c r="F26" s="56">
        <v>264149.25</v>
      </c>
      <c r="G26" s="56">
        <f t="shared" si="2"/>
        <v>495009.5</v>
      </c>
    </row>
    <row r="27" spans="1:7" ht="15">
      <c r="A27" s="118" t="s">
        <v>410</v>
      </c>
      <c r="B27" s="56">
        <v>23631494.01</v>
      </c>
      <c r="C27" s="56">
        <v>-987223.78</v>
      </c>
      <c r="D27" s="56">
        <f t="shared" si="1"/>
        <v>22644270.23</v>
      </c>
      <c r="E27" s="56">
        <v>14994796.61</v>
      </c>
      <c r="F27" s="56">
        <v>14994791.84</v>
      </c>
      <c r="G27" s="56">
        <f t="shared" si="2"/>
        <v>7649473.620000001</v>
      </c>
    </row>
    <row r="28" spans="1:7" ht="15">
      <c r="A28" s="118" t="s">
        <v>411</v>
      </c>
      <c r="B28" s="56">
        <v>3833126.18</v>
      </c>
      <c r="C28" s="56">
        <v>-13270</v>
      </c>
      <c r="D28" s="56">
        <f t="shared" si="1"/>
        <v>3819856.18</v>
      </c>
      <c r="E28" s="56">
        <v>1381959.33</v>
      </c>
      <c r="F28" s="56">
        <v>1373558.43</v>
      </c>
      <c r="G28" s="56">
        <f t="shared" si="2"/>
        <v>2437896.85</v>
      </c>
    </row>
    <row r="29" spans="1:7" ht="15">
      <c r="A29" s="118" t="s">
        <v>412</v>
      </c>
      <c r="B29" s="56">
        <v>1515470.18</v>
      </c>
      <c r="C29" s="56">
        <v>0</v>
      </c>
      <c r="D29" s="56">
        <f t="shared" si="1"/>
        <v>1515470.18</v>
      </c>
      <c r="E29" s="56">
        <v>645479.45</v>
      </c>
      <c r="F29" s="56">
        <v>645479.45</v>
      </c>
      <c r="G29" s="56">
        <f t="shared" si="2"/>
        <v>869990.73</v>
      </c>
    </row>
    <row r="30" spans="1:7" ht="15">
      <c r="A30" s="118" t="s">
        <v>413</v>
      </c>
      <c r="B30" s="56">
        <v>5535960.5</v>
      </c>
      <c r="C30" s="56">
        <v>990</v>
      </c>
      <c r="D30" s="56">
        <f t="shared" si="1"/>
        <v>5536950.5</v>
      </c>
      <c r="E30" s="56">
        <v>3071804.48</v>
      </c>
      <c r="F30" s="56">
        <v>3063911.2</v>
      </c>
      <c r="G30" s="56">
        <f t="shared" si="2"/>
        <v>2465146.02</v>
      </c>
    </row>
    <row r="31" spans="1:7" ht="15">
      <c r="A31" s="118" t="s">
        <v>414</v>
      </c>
      <c r="B31" s="56">
        <v>1688751.23</v>
      </c>
      <c r="C31" s="56">
        <v>0</v>
      </c>
      <c r="D31" s="56">
        <f t="shared" si="1"/>
        <v>1688751.23</v>
      </c>
      <c r="E31" s="56">
        <v>781398.52</v>
      </c>
      <c r="F31" s="56">
        <v>776899.39</v>
      </c>
      <c r="G31" s="56">
        <f t="shared" si="2"/>
        <v>907352.71</v>
      </c>
    </row>
    <row r="32" spans="1:7" ht="15">
      <c r="A32" s="118" t="s">
        <v>415</v>
      </c>
      <c r="B32" s="56">
        <v>1047718.19</v>
      </c>
      <c r="C32" s="56">
        <v>0</v>
      </c>
      <c r="D32" s="56">
        <f t="shared" si="1"/>
        <v>1047718.19</v>
      </c>
      <c r="E32" s="56">
        <v>427921.8</v>
      </c>
      <c r="F32" s="56">
        <v>427921.8</v>
      </c>
      <c r="G32" s="56">
        <f t="shared" si="2"/>
        <v>619796.3899999999</v>
      </c>
    </row>
    <row r="33" spans="1:7" ht="15">
      <c r="A33" s="118" t="s">
        <v>416</v>
      </c>
      <c r="B33" s="56">
        <v>3367515.67</v>
      </c>
      <c r="C33" s="56">
        <v>468606.96</v>
      </c>
      <c r="D33" s="56">
        <f t="shared" si="1"/>
        <v>3836122.63</v>
      </c>
      <c r="E33" s="56">
        <v>2952138.16</v>
      </c>
      <c r="F33" s="56">
        <v>2952138.16</v>
      </c>
      <c r="G33" s="56">
        <f t="shared" si="2"/>
        <v>883984.4699999997</v>
      </c>
    </row>
    <row r="34" spans="1:7" ht="15">
      <c r="A34" s="118" t="s">
        <v>417</v>
      </c>
      <c r="B34" s="56">
        <v>1013059.21</v>
      </c>
      <c r="C34" s="56">
        <v>0</v>
      </c>
      <c r="D34" s="56">
        <f t="shared" si="1"/>
        <v>1013059.21</v>
      </c>
      <c r="E34" s="56">
        <v>448800.7</v>
      </c>
      <c r="F34" s="56">
        <v>448800.7</v>
      </c>
      <c r="G34" s="56">
        <f t="shared" si="2"/>
        <v>564258.51</v>
      </c>
    </row>
    <row r="35" spans="1:7" ht="15">
      <c r="A35" s="118" t="s">
        <v>418</v>
      </c>
      <c r="B35" s="56">
        <v>970540.04</v>
      </c>
      <c r="C35" s="56">
        <v>0</v>
      </c>
      <c r="D35" s="56">
        <f t="shared" si="1"/>
        <v>970540.04</v>
      </c>
      <c r="E35" s="56">
        <v>375839.77</v>
      </c>
      <c r="F35" s="56">
        <v>375027.77</v>
      </c>
      <c r="G35" s="56">
        <f t="shared" si="2"/>
        <v>594700.27</v>
      </c>
    </row>
    <row r="36" spans="1:7" ht="15">
      <c r="A36" s="118" t="s">
        <v>419</v>
      </c>
      <c r="B36" s="56">
        <v>2019522.34</v>
      </c>
      <c r="C36" s="56">
        <v>0</v>
      </c>
      <c r="D36" s="56">
        <f t="shared" si="1"/>
        <v>2019522.34</v>
      </c>
      <c r="E36" s="56">
        <v>833748.99</v>
      </c>
      <c r="F36" s="56">
        <v>833748.99</v>
      </c>
      <c r="G36" s="56">
        <f t="shared" si="2"/>
        <v>1185773.35</v>
      </c>
    </row>
    <row r="37" spans="1:7" ht="15">
      <c r="A37" s="118" t="s">
        <v>420</v>
      </c>
      <c r="B37" s="56">
        <v>1365689.96</v>
      </c>
      <c r="C37" s="56">
        <v>0</v>
      </c>
      <c r="D37" s="56">
        <f t="shared" si="1"/>
        <v>1365689.96</v>
      </c>
      <c r="E37" s="56">
        <v>564357.04</v>
      </c>
      <c r="F37" s="56">
        <v>552547.81</v>
      </c>
      <c r="G37" s="56">
        <f t="shared" si="2"/>
        <v>801332.9199999999</v>
      </c>
    </row>
    <row r="38" spans="1:7" ht="15">
      <c r="A38" s="118" t="s">
        <v>421</v>
      </c>
      <c r="B38" s="56">
        <v>49991.43</v>
      </c>
      <c r="C38" s="56">
        <v>0</v>
      </c>
      <c r="D38" s="56">
        <f t="shared" si="1"/>
        <v>49991.43</v>
      </c>
      <c r="E38" s="56">
        <v>18073.06</v>
      </c>
      <c r="F38" s="56">
        <v>18073.06</v>
      </c>
      <c r="G38" s="56">
        <f t="shared" si="2"/>
        <v>31918.37</v>
      </c>
    </row>
    <row r="39" spans="1:7" ht="15">
      <c r="A39" s="118" t="s">
        <v>422</v>
      </c>
      <c r="B39" s="56">
        <v>2289520.11</v>
      </c>
      <c r="C39" s="56">
        <v>0</v>
      </c>
      <c r="D39" s="56">
        <f t="shared" si="1"/>
        <v>2289520.11</v>
      </c>
      <c r="E39" s="56">
        <v>1144632.31</v>
      </c>
      <c r="F39" s="56">
        <v>1144631.53</v>
      </c>
      <c r="G39" s="56">
        <f t="shared" si="2"/>
        <v>1144887.7999999998</v>
      </c>
    </row>
    <row r="40" spans="1:7" ht="15">
      <c r="A40" s="118" t="s">
        <v>423</v>
      </c>
      <c r="B40" s="56">
        <v>6782546.27</v>
      </c>
      <c r="C40" s="56">
        <v>547918.5</v>
      </c>
      <c r="D40" s="56">
        <f t="shared" si="1"/>
        <v>7330464.77</v>
      </c>
      <c r="E40" s="56">
        <v>6236673.23</v>
      </c>
      <c r="F40" s="56">
        <v>6154900.28</v>
      </c>
      <c r="G40" s="56">
        <f t="shared" si="2"/>
        <v>1093791.539999999</v>
      </c>
    </row>
    <row r="41" spans="1:7" ht="15">
      <c r="A41" s="118" t="s">
        <v>424</v>
      </c>
      <c r="B41" s="56">
        <v>703818.44</v>
      </c>
      <c r="C41" s="56">
        <v>0</v>
      </c>
      <c r="D41" s="56">
        <f t="shared" si="1"/>
        <v>703818.44</v>
      </c>
      <c r="E41" s="56">
        <v>295597.16</v>
      </c>
      <c r="F41" s="56">
        <v>295597.16</v>
      </c>
      <c r="G41" s="56">
        <f t="shared" si="2"/>
        <v>408221.27999999997</v>
      </c>
    </row>
    <row r="42" spans="1:7" ht="15">
      <c r="A42" s="118" t="s">
        <v>425</v>
      </c>
      <c r="B42" s="56">
        <v>4089305.99</v>
      </c>
      <c r="C42" s="56">
        <v>0</v>
      </c>
      <c r="D42" s="56">
        <f t="shared" si="1"/>
        <v>4089305.99</v>
      </c>
      <c r="E42" s="56">
        <v>796345.84</v>
      </c>
      <c r="F42" s="56">
        <v>796345.84</v>
      </c>
      <c r="G42" s="56">
        <f t="shared" si="2"/>
        <v>3292960.1500000004</v>
      </c>
    </row>
    <row r="43" spans="1:7" ht="15">
      <c r="A43" s="118" t="s">
        <v>426</v>
      </c>
      <c r="B43" s="56">
        <v>942785.69</v>
      </c>
      <c r="C43" s="56">
        <v>0</v>
      </c>
      <c r="D43" s="56">
        <f t="shared" si="1"/>
        <v>942785.69</v>
      </c>
      <c r="E43" s="56">
        <v>371254.96</v>
      </c>
      <c r="F43" s="56">
        <v>371254.96</v>
      </c>
      <c r="G43" s="56">
        <f t="shared" si="2"/>
        <v>571530.73</v>
      </c>
    </row>
    <row r="44" spans="1:7" ht="15">
      <c r="A44" s="118" t="s">
        <v>427</v>
      </c>
      <c r="B44" s="56">
        <v>38405971.66</v>
      </c>
      <c r="C44" s="56">
        <v>-167001.68</v>
      </c>
      <c r="D44" s="56">
        <f t="shared" si="1"/>
        <v>38238969.98</v>
      </c>
      <c r="E44" s="56">
        <v>17832581.95</v>
      </c>
      <c r="F44" s="56">
        <v>17819570.1</v>
      </c>
      <c r="G44" s="56">
        <f t="shared" si="2"/>
        <v>20406388.029999997</v>
      </c>
    </row>
    <row r="45" spans="1:7" ht="15">
      <c r="A45" s="118" t="s">
        <v>428</v>
      </c>
      <c r="B45" s="56">
        <v>134505.6</v>
      </c>
      <c r="C45" s="56">
        <v>0</v>
      </c>
      <c r="D45" s="56">
        <f t="shared" si="1"/>
        <v>134505.6</v>
      </c>
      <c r="E45" s="56">
        <v>6428.8</v>
      </c>
      <c r="F45" s="56">
        <v>6428.8</v>
      </c>
      <c r="G45" s="56">
        <f t="shared" si="2"/>
        <v>128076.8</v>
      </c>
    </row>
    <row r="46" spans="1:7" ht="15">
      <c r="A46" s="118" t="s">
        <v>429</v>
      </c>
      <c r="B46" s="56">
        <v>943073.68</v>
      </c>
      <c r="C46" s="56">
        <v>0</v>
      </c>
      <c r="D46" s="56">
        <f t="shared" si="1"/>
        <v>943073.68</v>
      </c>
      <c r="E46" s="56">
        <v>373794.49</v>
      </c>
      <c r="F46" s="56">
        <v>373794.49</v>
      </c>
      <c r="G46" s="56">
        <f t="shared" si="2"/>
        <v>569279.1900000001</v>
      </c>
    </row>
    <row r="47" spans="1:7" ht="15">
      <c r="A47" s="118" t="s">
        <v>430</v>
      </c>
      <c r="B47" s="56">
        <v>1608150.08</v>
      </c>
      <c r="C47" s="56">
        <v>0</v>
      </c>
      <c r="D47" s="56">
        <f t="shared" si="1"/>
        <v>1608150.08</v>
      </c>
      <c r="E47" s="56">
        <v>704908.04</v>
      </c>
      <c r="F47" s="56">
        <v>704905.69</v>
      </c>
      <c r="G47" s="56">
        <f t="shared" si="2"/>
        <v>903242.04</v>
      </c>
    </row>
    <row r="48" spans="1:7" ht="15">
      <c r="A48" s="118" t="s">
        <v>431</v>
      </c>
      <c r="B48" s="56">
        <v>23695571.14</v>
      </c>
      <c r="C48" s="56">
        <v>0</v>
      </c>
      <c r="D48" s="56">
        <f t="shared" si="1"/>
        <v>23695571.14</v>
      </c>
      <c r="E48" s="56">
        <v>20654057.94</v>
      </c>
      <c r="F48" s="56">
        <v>1324271.24</v>
      </c>
      <c r="G48" s="56">
        <f t="shared" si="2"/>
        <v>3041513.1999999993</v>
      </c>
    </row>
    <row r="49" spans="1:7" ht="15">
      <c r="A49" s="118" t="s">
        <v>432</v>
      </c>
      <c r="B49" s="56">
        <v>2625151.75</v>
      </c>
      <c r="C49" s="56">
        <v>0</v>
      </c>
      <c r="D49" s="56">
        <f t="shared" si="1"/>
        <v>2625151.75</v>
      </c>
      <c r="E49" s="56">
        <v>1053273.28</v>
      </c>
      <c r="F49" s="56">
        <v>1053272.89</v>
      </c>
      <c r="G49" s="56">
        <f t="shared" si="2"/>
        <v>1571878.47</v>
      </c>
    </row>
    <row r="50" spans="1:7" ht="15">
      <c r="A50" s="118" t="s">
        <v>433</v>
      </c>
      <c r="B50" s="56">
        <v>2047035.42</v>
      </c>
      <c r="C50" s="56">
        <v>0</v>
      </c>
      <c r="D50" s="56">
        <f t="shared" si="1"/>
        <v>2047035.42</v>
      </c>
      <c r="E50" s="56">
        <v>1023646.93</v>
      </c>
      <c r="F50" s="56">
        <v>1018049.83</v>
      </c>
      <c r="G50" s="56">
        <f t="shared" si="2"/>
        <v>1023388.4899999999</v>
      </c>
    </row>
    <row r="51" spans="1:7" ht="15">
      <c r="A51" s="118" t="s">
        <v>434</v>
      </c>
      <c r="B51" s="56">
        <v>758967.12</v>
      </c>
      <c r="C51" s="56">
        <v>307660</v>
      </c>
      <c r="D51" s="56">
        <f t="shared" si="1"/>
        <v>1066627.12</v>
      </c>
      <c r="E51" s="56">
        <v>623566.1</v>
      </c>
      <c r="F51" s="56">
        <v>578426.1</v>
      </c>
      <c r="G51" s="56">
        <f t="shared" si="2"/>
        <v>443061.02000000014</v>
      </c>
    </row>
    <row r="52" spans="1:7" ht="15">
      <c r="A52" s="118" t="s">
        <v>435</v>
      </c>
      <c r="B52" s="56">
        <v>23812328.39</v>
      </c>
      <c r="C52" s="56">
        <v>-161650.64</v>
      </c>
      <c r="D52" s="56">
        <f t="shared" si="1"/>
        <v>23650677.75</v>
      </c>
      <c r="E52" s="56">
        <v>13960973.42</v>
      </c>
      <c r="F52" s="56">
        <v>13012446.59</v>
      </c>
      <c r="G52" s="56">
        <f t="shared" si="2"/>
        <v>9689704.33</v>
      </c>
    </row>
    <row r="53" spans="1:7" ht="15">
      <c r="A53" s="118" t="s">
        <v>436</v>
      </c>
      <c r="B53" s="56">
        <v>1320447.61</v>
      </c>
      <c r="C53" s="56">
        <v>390.64</v>
      </c>
      <c r="D53" s="56">
        <f t="shared" si="1"/>
        <v>1320838.25</v>
      </c>
      <c r="E53" s="56">
        <v>530884.67</v>
      </c>
      <c r="F53" s="56">
        <v>528089.49</v>
      </c>
      <c r="G53" s="56">
        <f t="shared" si="2"/>
        <v>789953.58</v>
      </c>
    </row>
    <row r="54" spans="1:7" ht="15">
      <c r="A54" s="118" t="s">
        <v>437</v>
      </c>
      <c r="B54" s="56">
        <v>6718320</v>
      </c>
      <c r="C54" s="56">
        <v>0</v>
      </c>
      <c r="D54" s="56">
        <f t="shared" si="1"/>
        <v>6718320</v>
      </c>
      <c r="E54" s="56">
        <v>3740482</v>
      </c>
      <c r="F54" s="56">
        <v>3682890.88</v>
      </c>
      <c r="G54" s="56">
        <f t="shared" si="2"/>
        <v>2977838</v>
      </c>
    </row>
    <row r="55" spans="1:7" ht="15">
      <c r="A55" s="44" t="s">
        <v>151</v>
      </c>
      <c r="B55" s="59"/>
      <c r="C55" s="59"/>
      <c r="D55" s="59"/>
      <c r="E55" s="59"/>
      <c r="F55" s="59"/>
      <c r="G55" s="59"/>
    </row>
    <row r="56" spans="1:7" ht="15">
      <c r="A56" s="11" t="s">
        <v>438</v>
      </c>
      <c r="B56" s="53">
        <f aca="true" t="shared" si="3" ref="B56:G56">SUM(B57:B66)</f>
        <v>135193024.05</v>
      </c>
      <c r="C56" s="53">
        <f t="shared" si="3"/>
        <v>67482011.66000001</v>
      </c>
      <c r="D56" s="53">
        <f t="shared" si="3"/>
        <v>202675035.71000004</v>
      </c>
      <c r="E56" s="53">
        <f t="shared" si="3"/>
        <v>88325840.92</v>
      </c>
      <c r="F56" s="53">
        <f t="shared" si="3"/>
        <v>88325840.92</v>
      </c>
      <c r="G56" s="53">
        <f t="shared" si="3"/>
        <v>114349194.79000002</v>
      </c>
    </row>
    <row r="57" spans="1:7" ht="15">
      <c r="A57" s="118" t="s">
        <v>410</v>
      </c>
      <c r="B57" s="56">
        <v>0</v>
      </c>
      <c r="C57" s="56">
        <v>5380005.8</v>
      </c>
      <c r="D57" s="56">
        <f aca="true" t="shared" si="4" ref="D57:D66">B57+C57</f>
        <v>5380005.8</v>
      </c>
      <c r="E57" s="56">
        <v>2681282.8</v>
      </c>
      <c r="F57" s="56">
        <v>2681282.8</v>
      </c>
      <c r="G57" s="56">
        <f aca="true" t="shared" si="5" ref="G57:G66">D57-E57</f>
        <v>2698723</v>
      </c>
    </row>
    <row r="58" spans="1:7" ht="15">
      <c r="A58" s="118" t="s">
        <v>413</v>
      </c>
      <c r="B58" s="56">
        <v>39554856.75</v>
      </c>
      <c r="C58" s="56">
        <v>73676852.06</v>
      </c>
      <c r="D58" s="56">
        <f t="shared" si="4"/>
        <v>113231708.81</v>
      </c>
      <c r="E58" s="56">
        <v>45828386.51</v>
      </c>
      <c r="F58" s="56">
        <v>45828386.51</v>
      </c>
      <c r="G58" s="56">
        <f t="shared" si="5"/>
        <v>67403322.30000001</v>
      </c>
    </row>
    <row r="59" spans="1:7" ht="15">
      <c r="A59" s="118" t="s">
        <v>414</v>
      </c>
      <c r="B59" s="56">
        <v>1700000</v>
      </c>
      <c r="C59" s="56">
        <v>0</v>
      </c>
      <c r="D59" s="56">
        <f t="shared" si="4"/>
        <v>1700000</v>
      </c>
      <c r="E59" s="56">
        <v>831844.1</v>
      </c>
      <c r="F59" s="56">
        <v>831844.1</v>
      </c>
      <c r="G59" s="56">
        <f t="shared" si="5"/>
        <v>868155.9</v>
      </c>
    </row>
    <row r="60" spans="1:7" ht="15">
      <c r="A60" s="118" t="s">
        <v>415</v>
      </c>
      <c r="B60" s="56">
        <v>20820000</v>
      </c>
      <c r="C60" s="56">
        <v>0</v>
      </c>
      <c r="D60" s="56">
        <f t="shared" si="4"/>
        <v>20820000</v>
      </c>
      <c r="E60" s="56">
        <v>9955921.11</v>
      </c>
      <c r="F60" s="56">
        <v>9955921.11</v>
      </c>
      <c r="G60" s="56">
        <f t="shared" si="5"/>
        <v>10864078.89</v>
      </c>
    </row>
    <row r="61" spans="1:7" ht="15">
      <c r="A61" s="118" t="s">
        <v>416</v>
      </c>
      <c r="B61" s="56">
        <v>20357331.87</v>
      </c>
      <c r="C61" s="56">
        <v>0</v>
      </c>
      <c r="D61" s="56">
        <f t="shared" si="4"/>
        <v>20357331.87</v>
      </c>
      <c r="E61" s="56">
        <v>12733951.34</v>
      </c>
      <c r="F61" s="56">
        <v>12733951.34</v>
      </c>
      <c r="G61" s="56">
        <f t="shared" si="5"/>
        <v>7623380.530000001</v>
      </c>
    </row>
    <row r="62" spans="1:7" ht="15">
      <c r="A62" s="118" t="s">
        <v>419</v>
      </c>
      <c r="B62" s="56">
        <v>700000</v>
      </c>
      <c r="C62" s="56">
        <v>0</v>
      </c>
      <c r="D62" s="56">
        <f t="shared" si="4"/>
        <v>700000</v>
      </c>
      <c r="E62" s="56">
        <v>0</v>
      </c>
      <c r="F62" s="56">
        <v>0</v>
      </c>
      <c r="G62" s="56">
        <f t="shared" si="5"/>
        <v>700000</v>
      </c>
    </row>
    <row r="63" spans="1:7" ht="15">
      <c r="A63" s="118" t="s">
        <v>422</v>
      </c>
      <c r="B63" s="56">
        <v>12000001</v>
      </c>
      <c r="C63" s="56">
        <v>-6279225.1</v>
      </c>
      <c r="D63" s="56">
        <f t="shared" si="4"/>
        <v>5720775.9</v>
      </c>
      <c r="E63" s="56">
        <v>5709716.67</v>
      </c>
      <c r="F63" s="56">
        <v>5709716.67</v>
      </c>
      <c r="G63" s="56">
        <f t="shared" si="5"/>
        <v>11059.230000000447</v>
      </c>
    </row>
    <row r="64" spans="1:7" ht="15">
      <c r="A64" s="118" t="s">
        <v>425</v>
      </c>
      <c r="B64" s="56">
        <v>10000001</v>
      </c>
      <c r="C64" s="56">
        <v>-10000001</v>
      </c>
      <c r="D64" s="56">
        <f t="shared" si="4"/>
        <v>0</v>
      </c>
      <c r="E64" s="56">
        <v>0</v>
      </c>
      <c r="F64" s="56">
        <v>0</v>
      </c>
      <c r="G64" s="56">
        <f t="shared" si="5"/>
        <v>0</v>
      </c>
    </row>
    <row r="65" spans="1:7" ht="15">
      <c r="A65" s="118" t="s">
        <v>427</v>
      </c>
      <c r="B65" s="56">
        <v>30060833.43</v>
      </c>
      <c r="C65" s="56">
        <v>4704379.9</v>
      </c>
      <c r="D65" s="56">
        <f>B65+C65</f>
        <v>34765213.33</v>
      </c>
      <c r="E65" s="56">
        <v>10584738.39</v>
      </c>
      <c r="F65" s="56">
        <v>10584738.39</v>
      </c>
      <c r="G65" s="56">
        <f>D65-E65</f>
        <v>24180474.939999998</v>
      </c>
    </row>
    <row r="66" spans="1:7" ht="15">
      <c r="A66" s="44" t="s">
        <v>151</v>
      </c>
      <c r="B66" s="59"/>
      <c r="C66" s="59"/>
      <c r="D66" s="56">
        <f t="shared" si="4"/>
        <v>0</v>
      </c>
      <c r="E66" s="56"/>
      <c r="F66" s="56"/>
      <c r="G66" s="56">
        <f t="shared" si="5"/>
        <v>0</v>
      </c>
    </row>
    <row r="67" spans="1:7" ht="15">
      <c r="A67" s="11" t="s">
        <v>389</v>
      </c>
      <c r="B67" s="53">
        <f>B9+B56</f>
        <v>333988601.76000005</v>
      </c>
      <c r="C67" s="53">
        <f>C9+C56</f>
        <v>67482011.66000001</v>
      </c>
      <c r="D67" s="53">
        <f>B67+C67</f>
        <v>401470613.4200001</v>
      </c>
      <c r="E67" s="53">
        <f>E9+E56</f>
        <v>199737301.16000003</v>
      </c>
      <c r="F67" s="53">
        <f>F9+F56</f>
        <v>179142045.89</v>
      </c>
      <c r="G67" s="53">
        <f>D67-E67</f>
        <v>201733312.26000005</v>
      </c>
    </row>
    <row r="68" spans="1:7" ht="15">
      <c r="A68" s="60"/>
      <c r="B68" s="119"/>
      <c r="C68" s="119"/>
      <c r="D68" s="119"/>
      <c r="E68" s="119"/>
      <c r="F68" s="119"/>
      <c r="G68" s="119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8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60" zoomScalePageLayoutView="0" workbookViewId="0" topLeftCell="A22">
      <selection activeCell="J31" sqref="J31"/>
    </sheetView>
  </sheetViews>
  <sheetFormatPr defaultColWidth="11.421875" defaultRowHeight="15"/>
  <cols>
    <col min="1" max="1" width="71.140625" style="0" bestFit="1" customWidth="1"/>
    <col min="2" max="2" width="20.421875" style="0" bestFit="1" customWidth="1"/>
    <col min="3" max="3" width="19.8515625" style="0" bestFit="1" customWidth="1"/>
    <col min="4" max="4" width="20.421875" style="0" bestFit="1" customWidth="1"/>
    <col min="5" max="5" width="19.140625" style="0" bestFit="1" customWidth="1"/>
    <col min="6" max="6" width="19.8515625" style="0" bestFit="1" customWidth="1"/>
    <col min="7" max="7" width="22.00390625" style="0" bestFit="1" customWidth="1"/>
  </cols>
  <sheetData>
    <row r="1" spans="1:7" ht="21">
      <c r="A1" s="157" t="s">
        <v>439</v>
      </c>
      <c r="B1" s="158"/>
      <c r="C1" s="158"/>
      <c r="D1" s="158"/>
      <c r="E1" s="158"/>
      <c r="F1" s="158"/>
      <c r="G1" s="158"/>
    </row>
    <row r="2" spans="1:7" ht="15">
      <c r="A2" s="135" t="s">
        <v>122</v>
      </c>
      <c r="B2" s="136"/>
      <c r="C2" s="136"/>
      <c r="D2" s="136"/>
      <c r="E2" s="136"/>
      <c r="F2" s="136"/>
      <c r="G2" s="137"/>
    </row>
    <row r="3" spans="1:7" ht="15">
      <c r="A3" s="138" t="s">
        <v>440</v>
      </c>
      <c r="B3" s="139"/>
      <c r="C3" s="139"/>
      <c r="D3" s="139"/>
      <c r="E3" s="139"/>
      <c r="F3" s="139"/>
      <c r="G3" s="140"/>
    </row>
    <row r="4" spans="1:7" ht="15">
      <c r="A4" s="138" t="s">
        <v>441</v>
      </c>
      <c r="B4" s="139"/>
      <c r="C4" s="139"/>
      <c r="D4" s="139"/>
      <c r="E4" s="139"/>
      <c r="F4" s="139"/>
      <c r="G4" s="140"/>
    </row>
    <row r="5" spans="1:7" ht="15">
      <c r="A5" s="138" t="s">
        <v>169</v>
      </c>
      <c r="B5" s="139"/>
      <c r="C5" s="139"/>
      <c r="D5" s="139"/>
      <c r="E5" s="139"/>
      <c r="F5" s="139"/>
      <c r="G5" s="140"/>
    </row>
    <row r="6" spans="1:7" ht="15">
      <c r="A6" s="141" t="s">
        <v>2</v>
      </c>
      <c r="B6" s="142"/>
      <c r="C6" s="142"/>
      <c r="D6" s="142"/>
      <c r="E6" s="142"/>
      <c r="F6" s="142"/>
      <c r="G6" s="143"/>
    </row>
    <row r="7" spans="1:7" ht="15">
      <c r="A7" s="139" t="s">
        <v>4</v>
      </c>
      <c r="B7" s="141" t="s">
        <v>308</v>
      </c>
      <c r="C7" s="142"/>
      <c r="D7" s="142"/>
      <c r="E7" s="142"/>
      <c r="F7" s="143"/>
      <c r="G7" s="151" t="s">
        <v>442</v>
      </c>
    </row>
    <row r="8" spans="1:7" ht="30">
      <c r="A8" s="139"/>
      <c r="B8" s="91" t="s">
        <v>310</v>
      </c>
      <c r="C8" s="32" t="s">
        <v>443</v>
      </c>
      <c r="D8" s="91" t="s">
        <v>312</v>
      </c>
      <c r="E8" s="91" t="s">
        <v>195</v>
      </c>
      <c r="F8" s="120" t="s">
        <v>212</v>
      </c>
      <c r="G8" s="150"/>
    </row>
    <row r="9" spans="1:7" ht="15">
      <c r="A9" s="92" t="s">
        <v>444</v>
      </c>
      <c r="B9" s="121">
        <f aca="true" t="shared" si="0" ref="B9:G9">B10+B19+B27+B37</f>
        <v>198795577.71</v>
      </c>
      <c r="C9" s="121">
        <f t="shared" si="0"/>
        <v>2.3283064365386963E-10</v>
      </c>
      <c r="D9" s="121">
        <f t="shared" si="0"/>
        <v>198795577.71</v>
      </c>
      <c r="E9" s="121">
        <f t="shared" si="0"/>
        <v>111411460.24000001</v>
      </c>
      <c r="F9" s="121">
        <f t="shared" si="0"/>
        <v>90816204.96999998</v>
      </c>
      <c r="G9" s="121">
        <f t="shared" si="0"/>
        <v>87384117.46999998</v>
      </c>
    </row>
    <row r="10" spans="1:7" ht="15">
      <c r="A10" s="64" t="s">
        <v>445</v>
      </c>
      <c r="B10" s="122">
        <f aca="true" t="shared" si="1" ref="B10:G10">SUM(B11:B18)</f>
        <v>125767563.36</v>
      </c>
      <c r="C10" s="122">
        <f t="shared" si="1"/>
        <v>-1887698.65</v>
      </c>
      <c r="D10" s="122">
        <f t="shared" si="1"/>
        <v>123879864.71</v>
      </c>
      <c r="E10" s="122">
        <f t="shared" si="1"/>
        <v>62570858.95</v>
      </c>
      <c r="F10" s="122">
        <f t="shared" si="1"/>
        <v>61561745.37</v>
      </c>
      <c r="G10" s="122">
        <f t="shared" si="1"/>
        <v>61309005.75999999</v>
      </c>
    </row>
    <row r="11" spans="1:7" ht="15">
      <c r="A11" s="95" t="s">
        <v>446</v>
      </c>
      <c r="B11" s="122">
        <v>13893558.71</v>
      </c>
      <c r="C11" s="122">
        <v>840</v>
      </c>
      <c r="D11" s="122">
        <f>B11+C11</f>
        <v>13894398.71</v>
      </c>
      <c r="E11" s="122">
        <v>5285459.72</v>
      </c>
      <c r="F11" s="122">
        <v>5284512.41</v>
      </c>
      <c r="G11" s="122">
        <f>D11-E11</f>
        <v>8608938.990000002</v>
      </c>
    </row>
    <row r="12" spans="1:7" ht="15">
      <c r="A12" s="95" t="s">
        <v>447</v>
      </c>
      <c r="B12" s="122">
        <v>973562.62</v>
      </c>
      <c r="C12" s="122">
        <v>4141.91</v>
      </c>
      <c r="D12" s="122">
        <f aca="true" t="shared" si="2" ref="D12:D18">B12+C12</f>
        <v>977704.53</v>
      </c>
      <c r="E12" s="122">
        <v>472405.19</v>
      </c>
      <c r="F12" s="122">
        <v>472232.6</v>
      </c>
      <c r="G12" s="122">
        <f aca="true" t="shared" si="3" ref="G12:G18">D12-E12</f>
        <v>505299.34</v>
      </c>
    </row>
    <row r="13" spans="1:7" ht="15">
      <c r="A13" s="95" t="s">
        <v>448</v>
      </c>
      <c r="B13" s="122">
        <v>14614275.59</v>
      </c>
      <c r="C13" s="122">
        <v>-570551.82</v>
      </c>
      <c r="D13" s="122">
        <f t="shared" si="2"/>
        <v>14043723.77</v>
      </c>
      <c r="E13" s="122">
        <v>5818637.74</v>
      </c>
      <c r="F13" s="122">
        <v>5792727.71</v>
      </c>
      <c r="G13" s="122">
        <f t="shared" si="3"/>
        <v>8225086.029999999</v>
      </c>
    </row>
    <row r="14" spans="1:7" ht="15">
      <c r="A14" s="95" t="s">
        <v>449</v>
      </c>
      <c r="B14" s="122">
        <v>0</v>
      </c>
      <c r="C14" s="122">
        <v>0</v>
      </c>
      <c r="D14" s="122">
        <f t="shared" si="2"/>
        <v>0</v>
      </c>
      <c r="E14" s="122">
        <v>0</v>
      </c>
      <c r="F14" s="122">
        <v>0</v>
      </c>
      <c r="G14" s="122">
        <f t="shared" si="3"/>
        <v>0</v>
      </c>
    </row>
    <row r="15" spans="1:7" ht="15">
      <c r="A15" s="95" t="s">
        <v>450</v>
      </c>
      <c r="B15" s="122">
        <v>29262683.11</v>
      </c>
      <c r="C15" s="122">
        <v>-1001973.78</v>
      </c>
      <c r="D15" s="122">
        <f t="shared" si="2"/>
        <v>28260709.33</v>
      </c>
      <c r="E15" s="122">
        <v>17065484.64</v>
      </c>
      <c r="F15" s="122">
        <v>17049945.66</v>
      </c>
      <c r="G15" s="122">
        <f t="shared" si="3"/>
        <v>11195224.689999998</v>
      </c>
    </row>
    <row r="16" spans="1:7" ht="15">
      <c r="A16" s="95" t="s">
        <v>451</v>
      </c>
      <c r="B16" s="122">
        <v>0</v>
      </c>
      <c r="C16" s="122">
        <v>0</v>
      </c>
      <c r="D16" s="122">
        <f t="shared" si="2"/>
        <v>0</v>
      </c>
      <c r="E16" s="122">
        <v>0</v>
      </c>
      <c r="F16" s="122">
        <v>0</v>
      </c>
      <c r="G16" s="122">
        <f t="shared" si="3"/>
        <v>0</v>
      </c>
    </row>
    <row r="17" spans="1:7" ht="15">
      <c r="A17" s="95" t="s">
        <v>452</v>
      </c>
      <c r="B17" s="122">
        <v>39483550.94</v>
      </c>
      <c r="C17" s="122">
        <v>-167001.68</v>
      </c>
      <c r="D17" s="122">
        <f t="shared" si="2"/>
        <v>39316549.26</v>
      </c>
      <c r="E17" s="122">
        <v>18212805.24</v>
      </c>
      <c r="F17" s="122">
        <v>18199793.39</v>
      </c>
      <c r="G17" s="122">
        <f t="shared" si="3"/>
        <v>21103744.02</v>
      </c>
    </row>
    <row r="18" spans="1:7" ht="15">
      <c r="A18" s="95" t="s">
        <v>453</v>
      </c>
      <c r="B18" s="122">
        <v>27539932.39</v>
      </c>
      <c r="C18" s="122">
        <v>-153153.28</v>
      </c>
      <c r="D18" s="122">
        <f t="shared" si="2"/>
        <v>27386779.11</v>
      </c>
      <c r="E18" s="122">
        <v>15716066.42</v>
      </c>
      <c r="F18" s="122">
        <v>14762533.6</v>
      </c>
      <c r="G18" s="122">
        <f t="shared" si="3"/>
        <v>11670712.69</v>
      </c>
    </row>
    <row r="19" spans="1:7" ht="15">
      <c r="A19" s="64" t="s">
        <v>454</v>
      </c>
      <c r="B19" s="122">
        <f aca="true" t="shared" si="4" ref="B19:G19">SUM(B20:B26)</f>
        <v>36916667.14</v>
      </c>
      <c r="C19" s="122">
        <f t="shared" si="4"/>
        <v>1887698.6500000001</v>
      </c>
      <c r="D19" s="122">
        <f t="shared" si="4"/>
        <v>38804365.78999999</v>
      </c>
      <c r="E19" s="122">
        <f t="shared" si="4"/>
        <v>22944807.470000003</v>
      </c>
      <c r="F19" s="122">
        <f t="shared" si="4"/>
        <v>22746045.950000003</v>
      </c>
      <c r="G19" s="122">
        <f t="shared" si="4"/>
        <v>15859558.32</v>
      </c>
    </row>
    <row r="20" spans="1:7" ht="15">
      <c r="A20" s="95" t="s">
        <v>455</v>
      </c>
      <c r="B20" s="122">
        <v>0</v>
      </c>
      <c r="C20" s="122">
        <v>0</v>
      </c>
      <c r="D20" s="122">
        <f aca="true" t="shared" si="5" ref="D20:D26">B20+C20</f>
        <v>0</v>
      </c>
      <c r="E20" s="122">
        <v>0</v>
      </c>
      <c r="F20" s="122">
        <v>0</v>
      </c>
      <c r="G20" s="122">
        <f aca="true" t="shared" si="6" ref="G20:G26">D20-E20</f>
        <v>0</v>
      </c>
    </row>
    <row r="21" spans="1:7" ht="15">
      <c r="A21" s="95" t="s">
        <v>456</v>
      </c>
      <c r="B21" s="122">
        <v>21973420.43</v>
      </c>
      <c r="C21" s="122">
        <v>469596.96</v>
      </c>
      <c r="D21" s="122">
        <f t="shared" si="5"/>
        <v>22443017.39</v>
      </c>
      <c r="E21" s="122">
        <v>11671988.11</v>
      </c>
      <c r="F21" s="122">
        <v>11646973.3</v>
      </c>
      <c r="G21" s="122">
        <f t="shared" si="6"/>
        <v>10771029.280000001</v>
      </c>
    </row>
    <row r="22" spans="1:7" ht="15">
      <c r="A22" s="95" t="s">
        <v>457</v>
      </c>
      <c r="B22" s="122">
        <v>6782546.27</v>
      </c>
      <c r="C22" s="122">
        <v>547918.5</v>
      </c>
      <c r="D22" s="122">
        <f t="shared" si="5"/>
        <v>7330464.77</v>
      </c>
      <c r="E22" s="122">
        <v>6236673.23</v>
      </c>
      <c r="F22" s="122">
        <v>6154900.28</v>
      </c>
      <c r="G22" s="122">
        <f t="shared" si="6"/>
        <v>1093791.539999999</v>
      </c>
    </row>
    <row r="23" spans="1:7" ht="15">
      <c r="A23" s="95" t="s">
        <v>458</v>
      </c>
      <c r="B23" s="122">
        <v>3572784.85</v>
      </c>
      <c r="C23" s="122">
        <v>1898.64</v>
      </c>
      <c r="D23" s="122">
        <f t="shared" si="5"/>
        <v>3574683.49</v>
      </c>
      <c r="E23" s="122">
        <v>1648433.2</v>
      </c>
      <c r="F23" s="122">
        <v>1640040.92</v>
      </c>
      <c r="G23" s="122">
        <f t="shared" si="6"/>
        <v>1926250.2900000003</v>
      </c>
    </row>
    <row r="24" spans="1:7" ht="15">
      <c r="A24" s="95" t="s">
        <v>459</v>
      </c>
      <c r="B24" s="122">
        <v>758967.12</v>
      </c>
      <c r="C24" s="122">
        <v>307660</v>
      </c>
      <c r="D24" s="122">
        <f t="shared" si="5"/>
        <v>1066627.12</v>
      </c>
      <c r="E24" s="122">
        <v>623566.1</v>
      </c>
      <c r="F24" s="122">
        <v>578426.1</v>
      </c>
      <c r="G24" s="122">
        <f t="shared" si="6"/>
        <v>443061.02000000014</v>
      </c>
    </row>
    <row r="25" spans="1:7" ht="15">
      <c r="A25" s="95" t="s">
        <v>460</v>
      </c>
      <c r="B25" s="122">
        <v>942785.69</v>
      </c>
      <c r="C25" s="122">
        <v>0</v>
      </c>
      <c r="D25" s="122">
        <f t="shared" si="5"/>
        <v>942785.69</v>
      </c>
      <c r="E25" s="122">
        <v>371254.96</v>
      </c>
      <c r="F25" s="122">
        <v>371254.96</v>
      </c>
      <c r="G25" s="122">
        <f t="shared" si="6"/>
        <v>571530.73</v>
      </c>
    </row>
    <row r="26" spans="1:7" ht="15">
      <c r="A26" s="95" t="s">
        <v>461</v>
      </c>
      <c r="B26" s="122">
        <v>2886162.78</v>
      </c>
      <c r="C26" s="122">
        <v>560624.55</v>
      </c>
      <c r="D26" s="122">
        <f t="shared" si="5"/>
        <v>3446787.33</v>
      </c>
      <c r="E26" s="122">
        <v>2392891.87</v>
      </c>
      <c r="F26" s="122">
        <v>2354450.39</v>
      </c>
      <c r="G26" s="122">
        <f t="shared" si="6"/>
        <v>1053895.46</v>
      </c>
    </row>
    <row r="27" spans="1:7" ht="15">
      <c r="A27" s="64" t="s">
        <v>462</v>
      </c>
      <c r="B27" s="122">
        <f aca="true" t="shared" si="7" ref="B27:G27">SUM(B28:B36)</f>
        <v>29393027.21</v>
      </c>
      <c r="C27" s="122">
        <f t="shared" si="7"/>
        <v>0</v>
      </c>
      <c r="D27" s="122">
        <f t="shared" si="7"/>
        <v>29393027.21</v>
      </c>
      <c r="E27" s="122">
        <f t="shared" si="7"/>
        <v>22155311.82</v>
      </c>
      <c r="F27" s="122">
        <f t="shared" si="7"/>
        <v>2825522.7699999996</v>
      </c>
      <c r="G27" s="122">
        <f t="shared" si="7"/>
        <v>7237715.39</v>
      </c>
    </row>
    <row r="28" spans="1:7" ht="15">
      <c r="A28" s="97" t="s">
        <v>463</v>
      </c>
      <c r="B28" s="122">
        <v>1608150.08</v>
      </c>
      <c r="C28" s="122">
        <v>0</v>
      </c>
      <c r="D28" s="122">
        <f aca="true" t="shared" si="8" ref="D28:D36">B28+C28</f>
        <v>1608150.08</v>
      </c>
      <c r="E28" s="122">
        <v>704908.04</v>
      </c>
      <c r="F28" s="122">
        <v>704905.69</v>
      </c>
      <c r="G28" s="122">
        <f aca="true" t="shared" si="9" ref="G28:G36">D28-E28</f>
        <v>903242.04</v>
      </c>
    </row>
    <row r="29" spans="1:7" ht="15">
      <c r="A29" s="95" t="s">
        <v>464</v>
      </c>
      <c r="B29" s="122">
        <v>4089305.99</v>
      </c>
      <c r="C29" s="122">
        <v>0</v>
      </c>
      <c r="D29" s="122">
        <f t="shared" si="8"/>
        <v>4089305.99</v>
      </c>
      <c r="E29" s="122">
        <v>796345.84</v>
      </c>
      <c r="F29" s="122">
        <v>796345.84</v>
      </c>
      <c r="G29" s="122">
        <f t="shared" si="9"/>
        <v>3292960.1500000004</v>
      </c>
    </row>
    <row r="30" spans="1:7" ht="15">
      <c r="A30" s="95" t="s">
        <v>465</v>
      </c>
      <c r="B30" s="122">
        <v>0</v>
      </c>
      <c r="C30" s="122">
        <v>0</v>
      </c>
      <c r="D30" s="122">
        <f t="shared" si="8"/>
        <v>0</v>
      </c>
      <c r="E30" s="122">
        <v>0</v>
      </c>
      <c r="F30" s="122">
        <v>0</v>
      </c>
      <c r="G30" s="122">
        <f t="shared" si="9"/>
        <v>0</v>
      </c>
    </row>
    <row r="31" spans="1:7" ht="15">
      <c r="A31" s="95" t="s">
        <v>466</v>
      </c>
      <c r="B31" s="122">
        <v>0</v>
      </c>
      <c r="C31" s="122">
        <v>0</v>
      </c>
      <c r="D31" s="122">
        <f t="shared" si="8"/>
        <v>0</v>
      </c>
      <c r="E31" s="122">
        <v>0</v>
      </c>
      <c r="F31" s="122">
        <v>0</v>
      </c>
      <c r="G31" s="122">
        <f t="shared" si="9"/>
        <v>0</v>
      </c>
    </row>
    <row r="32" spans="1:7" ht="15">
      <c r="A32" s="95" t="s">
        <v>467</v>
      </c>
      <c r="B32" s="122">
        <v>0</v>
      </c>
      <c r="C32" s="122">
        <v>0</v>
      </c>
      <c r="D32" s="122">
        <f t="shared" si="8"/>
        <v>0</v>
      </c>
      <c r="E32" s="122">
        <v>0</v>
      </c>
      <c r="F32" s="122">
        <v>0</v>
      </c>
      <c r="G32" s="122">
        <f t="shared" si="9"/>
        <v>0</v>
      </c>
    </row>
    <row r="33" spans="1:7" ht="15">
      <c r="A33" s="95" t="s">
        <v>468</v>
      </c>
      <c r="B33" s="122">
        <v>0</v>
      </c>
      <c r="C33" s="122">
        <v>0</v>
      </c>
      <c r="D33" s="122">
        <f t="shared" si="8"/>
        <v>0</v>
      </c>
      <c r="E33" s="122">
        <v>0</v>
      </c>
      <c r="F33" s="122">
        <v>0</v>
      </c>
      <c r="G33" s="122">
        <f t="shared" si="9"/>
        <v>0</v>
      </c>
    </row>
    <row r="34" spans="1:7" ht="15">
      <c r="A34" s="95" t="s">
        <v>469</v>
      </c>
      <c r="B34" s="122">
        <v>23695571.14</v>
      </c>
      <c r="C34" s="122">
        <v>0</v>
      </c>
      <c r="D34" s="122">
        <f t="shared" si="8"/>
        <v>23695571.14</v>
      </c>
      <c r="E34" s="122">
        <v>20654057.94</v>
      </c>
      <c r="F34" s="122">
        <v>1324271.24</v>
      </c>
      <c r="G34" s="122">
        <f t="shared" si="9"/>
        <v>3041513.1999999993</v>
      </c>
    </row>
    <row r="35" spans="1:7" ht="15">
      <c r="A35" s="95" t="s">
        <v>470</v>
      </c>
      <c r="B35" s="122">
        <v>0</v>
      </c>
      <c r="C35" s="122">
        <v>0</v>
      </c>
      <c r="D35" s="122">
        <f t="shared" si="8"/>
        <v>0</v>
      </c>
      <c r="E35" s="122">
        <v>0</v>
      </c>
      <c r="F35" s="122">
        <v>0</v>
      </c>
      <c r="G35" s="122">
        <f t="shared" si="9"/>
        <v>0</v>
      </c>
    </row>
    <row r="36" spans="1:7" ht="15">
      <c r="A36" s="95" t="s">
        <v>471</v>
      </c>
      <c r="B36" s="122">
        <v>0</v>
      </c>
      <c r="C36" s="122">
        <v>0</v>
      </c>
      <c r="D36" s="122">
        <f t="shared" si="8"/>
        <v>0</v>
      </c>
      <c r="E36" s="122">
        <v>0</v>
      </c>
      <c r="F36" s="122">
        <v>0</v>
      </c>
      <c r="G36" s="122">
        <f t="shared" si="9"/>
        <v>0</v>
      </c>
    </row>
    <row r="37" spans="1:7" ht="30">
      <c r="A37" s="123" t="s">
        <v>472</v>
      </c>
      <c r="B37" s="122">
        <f aca="true" t="shared" si="10" ref="B37:G37">SUM(B38:B41)</f>
        <v>6718320</v>
      </c>
      <c r="C37" s="122">
        <f t="shared" si="10"/>
        <v>0</v>
      </c>
      <c r="D37" s="122">
        <f t="shared" si="10"/>
        <v>6718320</v>
      </c>
      <c r="E37" s="122">
        <f t="shared" si="10"/>
        <v>3740482</v>
      </c>
      <c r="F37" s="122">
        <f t="shared" si="10"/>
        <v>3682890.88</v>
      </c>
      <c r="G37" s="122">
        <f t="shared" si="10"/>
        <v>2977838</v>
      </c>
    </row>
    <row r="38" spans="1:7" ht="30">
      <c r="A38" s="97" t="s">
        <v>473</v>
      </c>
      <c r="B38" s="122">
        <v>0</v>
      </c>
      <c r="C38" s="122">
        <v>0</v>
      </c>
      <c r="D38" s="122">
        <f>B38+C38</f>
        <v>0</v>
      </c>
      <c r="E38" s="122">
        <v>0</v>
      </c>
      <c r="F38" s="122">
        <v>0</v>
      </c>
      <c r="G38" s="122">
        <f>D38-E38</f>
        <v>0</v>
      </c>
    </row>
    <row r="39" spans="1:7" ht="30">
      <c r="A39" s="97" t="s">
        <v>474</v>
      </c>
      <c r="B39" s="122">
        <v>6718320</v>
      </c>
      <c r="C39" s="122">
        <v>0</v>
      </c>
      <c r="D39" s="122">
        <f>B39+C39</f>
        <v>6718320</v>
      </c>
      <c r="E39" s="122">
        <v>3740482</v>
      </c>
      <c r="F39" s="122">
        <v>3682890.88</v>
      </c>
      <c r="G39" s="122">
        <f>D39-E39</f>
        <v>2977838</v>
      </c>
    </row>
    <row r="40" spans="1:7" ht="15">
      <c r="A40" s="97" t="s">
        <v>475</v>
      </c>
      <c r="B40" s="122">
        <v>0</v>
      </c>
      <c r="C40" s="122">
        <v>0</v>
      </c>
      <c r="D40" s="122">
        <f>B40+C40</f>
        <v>0</v>
      </c>
      <c r="E40" s="122">
        <v>0</v>
      </c>
      <c r="F40" s="122">
        <v>0</v>
      </c>
      <c r="G40" s="122">
        <f>D40-E40</f>
        <v>0</v>
      </c>
    </row>
    <row r="41" spans="1:7" ht="15">
      <c r="A41" s="97" t="s">
        <v>476</v>
      </c>
      <c r="B41" s="122">
        <v>0</v>
      </c>
      <c r="C41" s="122">
        <v>0</v>
      </c>
      <c r="D41" s="122">
        <f>B41+C41</f>
        <v>0</v>
      </c>
      <c r="E41" s="122">
        <v>0</v>
      </c>
      <c r="F41" s="122">
        <v>0</v>
      </c>
      <c r="G41" s="122">
        <f>D41-E41</f>
        <v>0</v>
      </c>
    </row>
    <row r="42" spans="1:7" ht="15">
      <c r="A42" s="97"/>
      <c r="B42" s="122"/>
      <c r="C42" s="122"/>
      <c r="D42" s="122"/>
      <c r="E42" s="122"/>
      <c r="F42" s="122"/>
      <c r="G42" s="122"/>
    </row>
    <row r="43" spans="1:7" ht="15">
      <c r="A43" s="11" t="s">
        <v>477</v>
      </c>
      <c r="B43" s="124">
        <f aca="true" t="shared" si="11" ref="B43:G43">B44+B53+B61+B71</f>
        <v>135193024.05</v>
      </c>
      <c r="C43" s="124">
        <f t="shared" si="11"/>
        <v>67482011.66</v>
      </c>
      <c r="D43" s="124">
        <f t="shared" si="11"/>
        <v>202675035.70999998</v>
      </c>
      <c r="E43" s="124">
        <f t="shared" si="11"/>
        <v>88325840.92</v>
      </c>
      <c r="F43" s="124">
        <f t="shared" si="11"/>
        <v>88325840.92</v>
      </c>
      <c r="G43" s="124">
        <f t="shared" si="11"/>
        <v>114349194.78999999</v>
      </c>
    </row>
    <row r="44" spans="1:7" ht="15">
      <c r="A44" s="64" t="s">
        <v>478</v>
      </c>
      <c r="B44" s="122">
        <f aca="true" t="shared" si="12" ref="B44:G44">SUM(B45:B52)</f>
        <v>30060833.43</v>
      </c>
      <c r="C44" s="122">
        <f t="shared" si="12"/>
        <v>12274056.93</v>
      </c>
      <c r="D44" s="122">
        <f t="shared" si="12"/>
        <v>42334890.36</v>
      </c>
      <c r="E44" s="122">
        <f t="shared" si="12"/>
        <v>15455692.4</v>
      </c>
      <c r="F44" s="122">
        <f t="shared" si="12"/>
        <v>15455692.4</v>
      </c>
      <c r="G44" s="122">
        <f t="shared" si="12"/>
        <v>26879197.959999997</v>
      </c>
    </row>
    <row r="45" spans="1:7" ht="15">
      <c r="A45" s="97" t="s">
        <v>446</v>
      </c>
      <c r="B45" s="122">
        <v>0</v>
      </c>
      <c r="C45" s="122">
        <v>0</v>
      </c>
      <c r="D45" s="122">
        <f aca="true" t="shared" si="13" ref="D45:D52">B45+C45</f>
        <v>0</v>
      </c>
      <c r="E45" s="122">
        <v>0</v>
      </c>
      <c r="F45" s="122">
        <v>0</v>
      </c>
      <c r="G45" s="122">
        <f aca="true" t="shared" si="14" ref="G45:G52">D45-E45</f>
        <v>0</v>
      </c>
    </row>
    <row r="46" spans="1:7" ht="15">
      <c r="A46" s="97" t="s">
        <v>447</v>
      </c>
      <c r="B46" s="122">
        <v>0</v>
      </c>
      <c r="C46" s="122">
        <v>0</v>
      </c>
      <c r="D46" s="122">
        <f t="shared" si="13"/>
        <v>0</v>
      </c>
      <c r="E46" s="122">
        <v>0</v>
      </c>
      <c r="F46" s="122">
        <v>0</v>
      </c>
      <c r="G46" s="122">
        <f t="shared" si="14"/>
        <v>0</v>
      </c>
    </row>
    <row r="47" spans="1:7" ht="15">
      <c r="A47" s="97" t="s">
        <v>448</v>
      </c>
      <c r="B47" s="122">
        <v>0</v>
      </c>
      <c r="C47" s="122">
        <v>2189671.23</v>
      </c>
      <c r="D47" s="122">
        <f t="shared" si="13"/>
        <v>2189671.23</v>
      </c>
      <c r="E47" s="122">
        <v>2189671.21</v>
      </c>
      <c r="F47" s="122">
        <v>2189671.21</v>
      </c>
      <c r="G47" s="122">
        <f t="shared" si="14"/>
        <v>0.02000000001862645</v>
      </c>
    </row>
    <row r="48" spans="1:7" ht="15">
      <c r="A48" s="97" t="s">
        <v>449</v>
      </c>
      <c r="B48" s="122">
        <v>0</v>
      </c>
      <c r="C48" s="122">
        <v>0</v>
      </c>
      <c r="D48" s="122">
        <f t="shared" si="13"/>
        <v>0</v>
      </c>
      <c r="E48" s="122">
        <v>0</v>
      </c>
      <c r="F48" s="122">
        <v>0</v>
      </c>
      <c r="G48" s="122">
        <f t="shared" si="14"/>
        <v>0</v>
      </c>
    </row>
    <row r="49" spans="1:7" ht="15">
      <c r="A49" s="97" t="s">
        <v>450</v>
      </c>
      <c r="B49" s="122">
        <v>0</v>
      </c>
      <c r="C49" s="122">
        <v>5380005.8</v>
      </c>
      <c r="D49" s="122">
        <f t="shared" si="13"/>
        <v>5380005.8</v>
      </c>
      <c r="E49" s="122">
        <v>2681282.8</v>
      </c>
      <c r="F49" s="122">
        <v>2681282.8</v>
      </c>
      <c r="G49" s="122">
        <f t="shared" si="14"/>
        <v>2698723</v>
      </c>
    </row>
    <row r="50" spans="1:7" ht="15">
      <c r="A50" s="97" t="s">
        <v>451</v>
      </c>
      <c r="B50" s="122">
        <v>0</v>
      </c>
      <c r="C50" s="122">
        <v>0</v>
      </c>
      <c r="D50" s="122">
        <f t="shared" si="13"/>
        <v>0</v>
      </c>
      <c r="E50" s="122">
        <v>0</v>
      </c>
      <c r="F50" s="122">
        <v>0</v>
      </c>
      <c r="G50" s="122">
        <f t="shared" si="14"/>
        <v>0</v>
      </c>
    </row>
    <row r="51" spans="1:7" ht="15">
      <c r="A51" s="97" t="s">
        <v>452</v>
      </c>
      <c r="B51" s="122">
        <v>30060833.43</v>
      </c>
      <c r="C51" s="122">
        <v>4704379.9</v>
      </c>
      <c r="D51" s="122">
        <f t="shared" si="13"/>
        <v>34765213.33</v>
      </c>
      <c r="E51" s="122">
        <v>10584738.39</v>
      </c>
      <c r="F51" s="122">
        <v>10584738.39</v>
      </c>
      <c r="G51" s="122">
        <f t="shared" si="14"/>
        <v>24180474.939999998</v>
      </c>
    </row>
    <row r="52" spans="1:7" ht="15">
      <c r="A52" s="97" t="s">
        <v>453</v>
      </c>
      <c r="B52" s="122">
        <v>0</v>
      </c>
      <c r="C52" s="122">
        <v>0</v>
      </c>
      <c r="D52" s="122">
        <f t="shared" si="13"/>
        <v>0</v>
      </c>
      <c r="E52" s="122">
        <v>0</v>
      </c>
      <c r="F52" s="122">
        <v>0</v>
      </c>
      <c r="G52" s="122">
        <f t="shared" si="14"/>
        <v>0</v>
      </c>
    </row>
    <row r="53" spans="1:7" ht="15">
      <c r="A53" s="64" t="s">
        <v>454</v>
      </c>
      <c r="B53" s="122">
        <f aca="true" t="shared" si="15" ref="B53:G53">SUM(B54:B60)</f>
        <v>95132189.62</v>
      </c>
      <c r="C53" s="122">
        <f t="shared" si="15"/>
        <v>65207955.73</v>
      </c>
      <c r="D53" s="122">
        <f t="shared" si="15"/>
        <v>160340145.35</v>
      </c>
      <c r="E53" s="122">
        <f t="shared" si="15"/>
        <v>72870148.52</v>
      </c>
      <c r="F53" s="122">
        <f t="shared" si="15"/>
        <v>72870148.52</v>
      </c>
      <c r="G53" s="122">
        <f t="shared" si="15"/>
        <v>87469996.83</v>
      </c>
    </row>
    <row r="54" spans="1:7" ht="15">
      <c r="A54" s="97" t="s">
        <v>455</v>
      </c>
      <c r="B54" s="122">
        <v>0</v>
      </c>
      <c r="C54" s="122">
        <v>2593133.4</v>
      </c>
      <c r="D54" s="122">
        <f aca="true" t="shared" si="16" ref="D54:D60">B54+C54</f>
        <v>2593133.4</v>
      </c>
      <c r="E54" s="122">
        <v>2518956.98</v>
      </c>
      <c r="F54" s="122">
        <v>2518956.98</v>
      </c>
      <c r="G54" s="122">
        <f aca="true" t="shared" si="17" ref="G54:G60">D54-E54</f>
        <v>74176.41999999993</v>
      </c>
    </row>
    <row r="55" spans="1:7" ht="15">
      <c r="A55" s="97" t="s">
        <v>456</v>
      </c>
      <c r="B55" s="122">
        <v>95132189.62</v>
      </c>
      <c r="C55" s="122">
        <v>59954474.07</v>
      </c>
      <c r="D55" s="122">
        <f t="shared" si="16"/>
        <v>155086663.69</v>
      </c>
      <c r="E55" s="122">
        <v>67701902.49</v>
      </c>
      <c r="F55" s="122">
        <v>67701902.49</v>
      </c>
      <c r="G55" s="122">
        <f t="shared" si="17"/>
        <v>87384761.2</v>
      </c>
    </row>
    <row r="56" spans="1:7" ht="15">
      <c r="A56" s="97" t="s">
        <v>457</v>
      </c>
      <c r="B56" s="122">
        <v>0</v>
      </c>
      <c r="C56" s="122">
        <v>0</v>
      </c>
      <c r="D56" s="122">
        <f t="shared" si="16"/>
        <v>0</v>
      </c>
      <c r="E56" s="122">
        <v>0</v>
      </c>
      <c r="F56" s="122">
        <v>0</v>
      </c>
      <c r="G56" s="122">
        <f t="shared" si="17"/>
        <v>0</v>
      </c>
    </row>
    <row r="57" spans="1:7" ht="15">
      <c r="A57" s="98" t="s">
        <v>458</v>
      </c>
      <c r="B57" s="122">
        <v>0</v>
      </c>
      <c r="C57" s="122">
        <v>713137.03</v>
      </c>
      <c r="D57" s="122">
        <f t="shared" si="16"/>
        <v>713137.03</v>
      </c>
      <c r="E57" s="122">
        <v>713137.03</v>
      </c>
      <c r="F57" s="122">
        <v>713137.03</v>
      </c>
      <c r="G57" s="122">
        <f t="shared" si="17"/>
        <v>0</v>
      </c>
    </row>
    <row r="58" spans="1:7" ht="15">
      <c r="A58" s="97" t="s">
        <v>459</v>
      </c>
      <c r="B58" s="122">
        <v>0</v>
      </c>
      <c r="C58" s="122">
        <v>0</v>
      </c>
      <c r="D58" s="122">
        <f t="shared" si="16"/>
        <v>0</v>
      </c>
      <c r="E58" s="122">
        <v>0</v>
      </c>
      <c r="F58" s="122">
        <v>0</v>
      </c>
      <c r="G58" s="122">
        <f t="shared" si="17"/>
        <v>0</v>
      </c>
    </row>
    <row r="59" spans="1:7" ht="15">
      <c r="A59" s="97" t="s">
        <v>460</v>
      </c>
      <c r="B59" s="122">
        <v>0</v>
      </c>
      <c r="C59" s="122">
        <v>0</v>
      </c>
      <c r="D59" s="122">
        <f t="shared" si="16"/>
        <v>0</v>
      </c>
      <c r="E59" s="122">
        <v>0</v>
      </c>
      <c r="F59" s="122">
        <v>0</v>
      </c>
      <c r="G59" s="122">
        <f t="shared" si="17"/>
        <v>0</v>
      </c>
    </row>
    <row r="60" spans="1:7" ht="15">
      <c r="A60" s="97" t="s">
        <v>461</v>
      </c>
      <c r="B60" s="122">
        <v>0</v>
      </c>
      <c r="C60" s="122">
        <v>1947211.23</v>
      </c>
      <c r="D60" s="122">
        <f t="shared" si="16"/>
        <v>1947211.23</v>
      </c>
      <c r="E60" s="122">
        <v>1936152.02</v>
      </c>
      <c r="F60" s="122">
        <v>1936152.02</v>
      </c>
      <c r="G60" s="122">
        <f t="shared" si="17"/>
        <v>11059.209999999963</v>
      </c>
    </row>
    <row r="61" spans="1:7" ht="15">
      <c r="A61" s="64" t="s">
        <v>462</v>
      </c>
      <c r="B61" s="122">
        <f aca="true" t="shared" si="18" ref="B61:G61">SUM(B62:B70)</f>
        <v>10000001</v>
      </c>
      <c r="C61" s="122">
        <f t="shared" si="18"/>
        <v>-10000001</v>
      </c>
      <c r="D61" s="122">
        <f t="shared" si="18"/>
        <v>0</v>
      </c>
      <c r="E61" s="122">
        <f t="shared" si="18"/>
        <v>0</v>
      </c>
      <c r="F61" s="122">
        <f t="shared" si="18"/>
        <v>0</v>
      </c>
      <c r="G61" s="122">
        <f t="shared" si="18"/>
        <v>0</v>
      </c>
    </row>
    <row r="62" spans="1:7" ht="15">
      <c r="A62" s="97" t="s">
        <v>463</v>
      </c>
      <c r="B62" s="122">
        <v>0</v>
      </c>
      <c r="C62" s="122">
        <v>0</v>
      </c>
      <c r="D62" s="122">
        <f aca="true" t="shared" si="19" ref="D62:D70">B62+C62</f>
        <v>0</v>
      </c>
      <c r="E62" s="122">
        <v>0</v>
      </c>
      <c r="F62" s="122">
        <v>0</v>
      </c>
      <c r="G62" s="122">
        <f aca="true" t="shared" si="20" ref="G62:G70">D62-E62</f>
        <v>0</v>
      </c>
    </row>
    <row r="63" spans="1:7" ht="15">
      <c r="A63" s="97" t="s">
        <v>464</v>
      </c>
      <c r="B63" s="122">
        <v>10000001</v>
      </c>
      <c r="C63" s="122">
        <v>-10000001</v>
      </c>
      <c r="D63" s="122">
        <f t="shared" si="19"/>
        <v>0</v>
      </c>
      <c r="E63" s="122">
        <v>0</v>
      </c>
      <c r="F63" s="122">
        <v>0</v>
      </c>
      <c r="G63" s="122">
        <f t="shared" si="20"/>
        <v>0</v>
      </c>
    </row>
    <row r="64" spans="1:7" ht="15">
      <c r="A64" s="97" t="s">
        <v>465</v>
      </c>
      <c r="B64" s="122">
        <v>0</v>
      </c>
      <c r="C64" s="122">
        <v>0</v>
      </c>
      <c r="D64" s="122">
        <f t="shared" si="19"/>
        <v>0</v>
      </c>
      <c r="E64" s="122">
        <v>0</v>
      </c>
      <c r="F64" s="122">
        <v>0</v>
      </c>
      <c r="G64" s="122">
        <f t="shared" si="20"/>
        <v>0</v>
      </c>
    </row>
    <row r="65" spans="1:7" ht="15">
      <c r="A65" s="97" t="s">
        <v>466</v>
      </c>
      <c r="B65" s="122">
        <v>0</v>
      </c>
      <c r="C65" s="122">
        <v>0</v>
      </c>
      <c r="D65" s="122">
        <f t="shared" si="19"/>
        <v>0</v>
      </c>
      <c r="E65" s="122">
        <v>0</v>
      </c>
      <c r="F65" s="122">
        <v>0</v>
      </c>
      <c r="G65" s="122">
        <f t="shared" si="20"/>
        <v>0</v>
      </c>
    </row>
    <row r="66" spans="1:7" ht="15">
      <c r="A66" s="97" t="s">
        <v>467</v>
      </c>
      <c r="B66" s="122">
        <v>0</v>
      </c>
      <c r="C66" s="122">
        <v>0</v>
      </c>
      <c r="D66" s="122">
        <f t="shared" si="19"/>
        <v>0</v>
      </c>
      <c r="E66" s="122">
        <v>0</v>
      </c>
      <c r="F66" s="122">
        <v>0</v>
      </c>
      <c r="G66" s="122">
        <f t="shared" si="20"/>
        <v>0</v>
      </c>
    </row>
    <row r="67" spans="1:7" ht="15">
      <c r="A67" s="97" t="s">
        <v>468</v>
      </c>
      <c r="B67" s="122">
        <v>0</v>
      </c>
      <c r="C67" s="122">
        <v>0</v>
      </c>
      <c r="D67" s="122">
        <f t="shared" si="19"/>
        <v>0</v>
      </c>
      <c r="E67" s="122">
        <v>0</v>
      </c>
      <c r="F67" s="122">
        <v>0</v>
      </c>
      <c r="G67" s="122">
        <f t="shared" si="20"/>
        <v>0</v>
      </c>
    </row>
    <row r="68" spans="1:7" ht="15">
      <c r="A68" s="97" t="s">
        <v>469</v>
      </c>
      <c r="B68" s="122">
        <v>0</v>
      </c>
      <c r="C68" s="122">
        <v>0</v>
      </c>
      <c r="D68" s="122">
        <f t="shared" si="19"/>
        <v>0</v>
      </c>
      <c r="E68" s="122">
        <v>0</v>
      </c>
      <c r="F68" s="122">
        <v>0</v>
      </c>
      <c r="G68" s="122">
        <f t="shared" si="20"/>
        <v>0</v>
      </c>
    </row>
    <row r="69" spans="1:7" ht="15">
      <c r="A69" s="97" t="s">
        <v>470</v>
      </c>
      <c r="B69" s="122">
        <v>0</v>
      </c>
      <c r="C69" s="122">
        <v>0</v>
      </c>
      <c r="D69" s="122">
        <f t="shared" si="19"/>
        <v>0</v>
      </c>
      <c r="E69" s="122">
        <v>0</v>
      </c>
      <c r="F69" s="122">
        <v>0</v>
      </c>
      <c r="G69" s="122">
        <f t="shared" si="20"/>
        <v>0</v>
      </c>
    </row>
    <row r="70" spans="1:7" ht="15">
      <c r="A70" s="97" t="s">
        <v>471</v>
      </c>
      <c r="B70" s="122">
        <v>0</v>
      </c>
      <c r="C70" s="122">
        <v>0</v>
      </c>
      <c r="D70" s="122">
        <f t="shared" si="19"/>
        <v>0</v>
      </c>
      <c r="E70" s="122">
        <v>0</v>
      </c>
      <c r="F70" s="122">
        <v>0</v>
      </c>
      <c r="G70" s="122">
        <f t="shared" si="20"/>
        <v>0</v>
      </c>
    </row>
    <row r="71" spans="1:7" ht="15">
      <c r="A71" s="123" t="s">
        <v>479</v>
      </c>
      <c r="B71" s="125">
        <f aca="true" t="shared" si="21" ref="B71:G71">SUM(B72:B75)</f>
        <v>0</v>
      </c>
      <c r="C71" s="125">
        <f t="shared" si="21"/>
        <v>0</v>
      </c>
      <c r="D71" s="125">
        <f t="shared" si="21"/>
        <v>0</v>
      </c>
      <c r="E71" s="125">
        <f t="shared" si="21"/>
        <v>0</v>
      </c>
      <c r="F71" s="125">
        <f t="shared" si="21"/>
        <v>0</v>
      </c>
      <c r="G71" s="125">
        <f t="shared" si="21"/>
        <v>0</v>
      </c>
    </row>
    <row r="72" spans="1:7" ht="30">
      <c r="A72" s="97" t="s">
        <v>473</v>
      </c>
      <c r="B72" s="122">
        <v>0</v>
      </c>
      <c r="C72" s="122">
        <v>0</v>
      </c>
      <c r="D72" s="122">
        <f>B72+C72</f>
        <v>0</v>
      </c>
      <c r="E72" s="122">
        <v>0</v>
      </c>
      <c r="F72" s="122">
        <v>0</v>
      </c>
      <c r="G72" s="122">
        <f>D72-E72</f>
        <v>0</v>
      </c>
    </row>
    <row r="73" spans="1:7" ht="30">
      <c r="A73" s="97" t="s">
        <v>474</v>
      </c>
      <c r="B73" s="122">
        <v>0</v>
      </c>
      <c r="C73" s="122">
        <v>0</v>
      </c>
      <c r="D73" s="122">
        <f>B73+C73</f>
        <v>0</v>
      </c>
      <c r="E73" s="122">
        <v>0</v>
      </c>
      <c r="F73" s="122">
        <v>0</v>
      </c>
      <c r="G73" s="122">
        <f>D73-E73</f>
        <v>0</v>
      </c>
    </row>
    <row r="74" spans="1:7" ht="15">
      <c r="A74" s="97" t="s">
        <v>475</v>
      </c>
      <c r="B74" s="122">
        <v>0</v>
      </c>
      <c r="C74" s="122">
        <v>0</v>
      </c>
      <c r="D74" s="122">
        <f>B74+C74</f>
        <v>0</v>
      </c>
      <c r="E74" s="122">
        <v>0</v>
      </c>
      <c r="F74" s="122">
        <v>0</v>
      </c>
      <c r="G74" s="122">
        <f>D74-E74</f>
        <v>0</v>
      </c>
    </row>
    <row r="75" spans="1:7" ht="15">
      <c r="A75" s="97" t="s">
        <v>476</v>
      </c>
      <c r="B75" s="122">
        <v>0</v>
      </c>
      <c r="C75" s="122">
        <v>0</v>
      </c>
      <c r="D75" s="122">
        <f>B75+C75</f>
        <v>0</v>
      </c>
      <c r="E75" s="122">
        <v>0</v>
      </c>
      <c r="F75" s="122">
        <v>0</v>
      </c>
      <c r="G75" s="122">
        <f>D75-E75</f>
        <v>0</v>
      </c>
    </row>
    <row r="76" spans="1:7" ht="15">
      <c r="A76" s="7"/>
      <c r="B76" s="126"/>
      <c r="C76" s="126"/>
      <c r="D76" s="126"/>
      <c r="E76" s="126"/>
      <c r="F76" s="126"/>
      <c r="G76" s="126"/>
    </row>
    <row r="77" spans="1:7" ht="15">
      <c r="A77" s="11" t="s">
        <v>389</v>
      </c>
      <c r="B77" s="124">
        <f aca="true" t="shared" si="22" ref="B77:G77">B9+B43</f>
        <v>333988601.76</v>
      </c>
      <c r="C77" s="124">
        <f t="shared" si="22"/>
        <v>67482011.66</v>
      </c>
      <c r="D77" s="124">
        <f t="shared" si="22"/>
        <v>401470613.41999996</v>
      </c>
      <c r="E77" s="124">
        <f t="shared" si="22"/>
        <v>199737301.16000003</v>
      </c>
      <c r="F77" s="124">
        <f t="shared" si="22"/>
        <v>179142045.89</v>
      </c>
      <c r="G77" s="124">
        <f t="shared" si="22"/>
        <v>201733312.26</v>
      </c>
    </row>
    <row r="78" spans="1:7" ht="15">
      <c r="A78" s="60"/>
      <c r="B78" s="127"/>
      <c r="C78" s="127"/>
      <c r="D78" s="127"/>
      <c r="E78" s="127"/>
      <c r="F78" s="127"/>
      <c r="G78" s="127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6" r:id="rId1"/>
  <headerFoot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J43" sqref="J43"/>
    </sheetView>
  </sheetViews>
  <sheetFormatPr defaultColWidth="11.421875" defaultRowHeight="15"/>
  <cols>
    <col min="1" max="1" width="79.140625" style="0" bestFit="1" customWidth="1"/>
    <col min="2" max="4" width="20.421875" style="0" bestFit="1" customWidth="1"/>
    <col min="5" max="5" width="18.28125" style="0" bestFit="1" customWidth="1"/>
    <col min="6" max="6" width="18.7109375" style="0" bestFit="1" customWidth="1"/>
    <col min="7" max="7" width="21.28125" style="0" bestFit="1" customWidth="1"/>
  </cols>
  <sheetData>
    <row r="1" spans="1:7" ht="21">
      <c r="A1" s="152" t="s">
        <v>480</v>
      </c>
      <c r="B1" s="146"/>
      <c r="C1" s="146"/>
      <c r="D1" s="146"/>
      <c r="E1" s="146"/>
      <c r="F1" s="146"/>
      <c r="G1" s="146"/>
    </row>
    <row r="2" spans="1:7" ht="15">
      <c r="A2" s="135" t="s">
        <v>122</v>
      </c>
      <c r="B2" s="136"/>
      <c r="C2" s="136"/>
      <c r="D2" s="136"/>
      <c r="E2" s="136"/>
      <c r="F2" s="136"/>
      <c r="G2" s="137"/>
    </row>
    <row r="3" spans="1:7" ht="15">
      <c r="A3" s="138" t="s">
        <v>306</v>
      </c>
      <c r="B3" s="139"/>
      <c r="C3" s="139"/>
      <c r="D3" s="139"/>
      <c r="E3" s="139"/>
      <c r="F3" s="139"/>
      <c r="G3" s="140"/>
    </row>
    <row r="4" spans="1:7" ht="15">
      <c r="A4" s="138" t="s">
        <v>481</v>
      </c>
      <c r="B4" s="139"/>
      <c r="C4" s="139"/>
      <c r="D4" s="139"/>
      <c r="E4" s="139"/>
      <c r="F4" s="139"/>
      <c r="G4" s="140"/>
    </row>
    <row r="5" spans="1:7" ht="15">
      <c r="A5" s="138" t="s">
        <v>169</v>
      </c>
      <c r="B5" s="139"/>
      <c r="C5" s="139"/>
      <c r="D5" s="139"/>
      <c r="E5" s="139"/>
      <c r="F5" s="139"/>
      <c r="G5" s="140"/>
    </row>
    <row r="6" spans="1:7" ht="15">
      <c r="A6" s="141" t="s">
        <v>2</v>
      </c>
      <c r="B6" s="142"/>
      <c r="C6" s="142"/>
      <c r="D6" s="142"/>
      <c r="E6" s="142"/>
      <c r="F6" s="142"/>
      <c r="G6" s="143"/>
    </row>
    <row r="7" spans="1:7" ht="15">
      <c r="A7" s="147" t="s">
        <v>482</v>
      </c>
      <c r="B7" s="150" t="s">
        <v>308</v>
      </c>
      <c r="C7" s="150"/>
      <c r="D7" s="150"/>
      <c r="E7" s="150"/>
      <c r="F7" s="150"/>
      <c r="G7" s="150" t="s">
        <v>309</v>
      </c>
    </row>
    <row r="8" spans="1:7" ht="30">
      <c r="A8" s="148"/>
      <c r="B8" s="32" t="s">
        <v>310</v>
      </c>
      <c r="C8" s="128" t="s">
        <v>443</v>
      </c>
      <c r="D8" s="128" t="s">
        <v>240</v>
      </c>
      <c r="E8" s="128" t="s">
        <v>195</v>
      </c>
      <c r="F8" s="128" t="s">
        <v>212</v>
      </c>
      <c r="G8" s="159"/>
    </row>
    <row r="9" spans="1:7" ht="15">
      <c r="A9" s="92" t="s">
        <v>483</v>
      </c>
      <c r="B9" s="129">
        <f aca="true" t="shared" si="0" ref="B9:G9">B10+B11+B12+B15+B16+B19</f>
        <v>110397990.7</v>
      </c>
      <c r="C9" s="129">
        <f t="shared" si="0"/>
        <v>-760132.72</v>
      </c>
      <c r="D9" s="129">
        <f t="shared" si="0"/>
        <v>109637857.98</v>
      </c>
      <c r="E9" s="129">
        <f t="shared" si="0"/>
        <v>54621890.13</v>
      </c>
      <c r="F9" s="129">
        <f t="shared" si="0"/>
        <v>53620931.65</v>
      </c>
      <c r="G9" s="129">
        <f t="shared" si="0"/>
        <v>55015967.85</v>
      </c>
    </row>
    <row r="10" spans="1:7" ht="15">
      <c r="A10" s="64" t="s">
        <v>484</v>
      </c>
      <c r="B10" s="130">
        <v>110397990.7</v>
      </c>
      <c r="C10" s="130">
        <v>-760132.72</v>
      </c>
      <c r="D10" s="130">
        <f>B10+C10</f>
        <v>109637857.98</v>
      </c>
      <c r="E10" s="130">
        <v>54621890.13</v>
      </c>
      <c r="F10" s="130">
        <v>53620931.65</v>
      </c>
      <c r="G10" s="130">
        <f>D10-E10</f>
        <v>55015967.85</v>
      </c>
    </row>
    <row r="11" spans="1:7" ht="15">
      <c r="A11" s="64" t="s">
        <v>485</v>
      </c>
      <c r="B11" s="130">
        <v>0</v>
      </c>
      <c r="C11" s="130">
        <v>0</v>
      </c>
      <c r="D11" s="130">
        <f>B11+C11</f>
        <v>0</v>
      </c>
      <c r="E11" s="130">
        <v>0</v>
      </c>
      <c r="F11" s="130">
        <v>0</v>
      </c>
      <c r="G11" s="130">
        <f>D11-E11</f>
        <v>0</v>
      </c>
    </row>
    <row r="12" spans="1:7" ht="15">
      <c r="A12" s="64" t="s">
        <v>486</v>
      </c>
      <c r="B12" s="130">
        <f aca="true" t="shared" si="1" ref="B12:G12">B13+B14</f>
        <v>0</v>
      </c>
      <c r="C12" s="130">
        <f t="shared" si="1"/>
        <v>0</v>
      </c>
      <c r="D12" s="130">
        <f t="shared" si="1"/>
        <v>0</v>
      </c>
      <c r="E12" s="130">
        <f t="shared" si="1"/>
        <v>0</v>
      </c>
      <c r="F12" s="130">
        <f t="shared" si="1"/>
        <v>0</v>
      </c>
      <c r="G12" s="130">
        <f t="shared" si="1"/>
        <v>0</v>
      </c>
    </row>
    <row r="13" spans="1:7" ht="15">
      <c r="A13" s="95" t="s">
        <v>487</v>
      </c>
      <c r="B13" s="130">
        <v>0</v>
      </c>
      <c r="C13" s="130">
        <v>0</v>
      </c>
      <c r="D13" s="130">
        <f>B13+C13</f>
        <v>0</v>
      </c>
      <c r="E13" s="130">
        <v>0</v>
      </c>
      <c r="F13" s="130">
        <v>0</v>
      </c>
      <c r="G13" s="130">
        <f>D13-E13</f>
        <v>0</v>
      </c>
    </row>
    <row r="14" spans="1:7" ht="15">
      <c r="A14" s="95" t="s">
        <v>488</v>
      </c>
      <c r="B14" s="130">
        <v>0</v>
      </c>
      <c r="C14" s="130">
        <v>0</v>
      </c>
      <c r="D14" s="130">
        <f>B14+C14</f>
        <v>0</v>
      </c>
      <c r="E14" s="130">
        <v>0</v>
      </c>
      <c r="F14" s="130">
        <v>0</v>
      </c>
      <c r="G14" s="130">
        <f>D14-E14</f>
        <v>0</v>
      </c>
    </row>
    <row r="15" spans="1:7" ht="15">
      <c r="A15" s="64" t="s">
        <v>489</v>
      </c>
      <c r="B15" s="130">
        <v>0</v>
      </c>
      <c r="C15" s="130">
        <v>0</v>
      </c>
      <c r="D15" s="130">
        <f>B15+C15</f>
        <v>0</v>
      </c>
      <c r="E15" s="130">
        <v>0</v>
      </c>
      <c r="F15" s="130">
        <v>0</v>
      </c>
      <c r="G15" s="130">
        <f>D15-E15</f>
        <v>0</v>
      </c>
    </row>
    <row r="16" spans="1:7" ht="30">
      <c r="A16" s="123" t="s">
        <v>490</v>
      </c>
      <c r="B16" s="130">
        <f aca="true" t="shared" si="2" ref="B16:G16">B17+B18</f>
        <v>0</v>
      </c>
      <c r="C16" s="130">
        <f t="shared" si="2"/>
        <v>0</v>
      </c>
      <c r="D16" s="130">
        <f t="shared" si="2"/>
        <v>0</v>
      </c>
      <c r="E16" s="130">
        <f t="shared" si="2"/>
        <v>0</v>
      </c>
      <c r="F16" s="130">
        <f t="shared" si="2"/>
        <v>0</v>
      </c>
      <c r="G16" s="130">
        <f t="shared" si="2"/>
        <v>0</v>
      </c>
    </row>
    <row r="17" spans="1:7" ht="15">
      <c r="A17" s="95" t="s">
        <v>491</v>
      </c>
      <c r="B17" s="130">
        <v>0</v>
      </c>
      <c r="C17" s="130">
        <v>0</v>
      </c>
      <c r="D17" s="130">
        <f>B17+C17</f>
        <v>0</v>
      </c>
      <c r="E17" s="130">
        <v>0</v>
      </c>
      <c r="F17" s="130">
        <v>0</v>
      </c>
      <c r="G17" s="130">
        <f>D17-E17</f>
        <v>0</v>
      </c>
    </row>
    <row r="18" spans="1:7" ht="15">
      <c r="A18" s="95" t="s">
        <v>492</v>
      </c>
      <c r="B18" s="130">
        <v>0</v>
      </c>
      <c r="C18" s="130">
        <v>0</v>
      </c>
      <c r="D18" s="130">
        <f>B18+C18</f>
        <v>0</v>
      </c>
      <c r="E18" s="130">
        <v>0</v>
      </c>
      <c r="F18" s="130">
        <v>0</v>
      </c>
      <c r="G18" s="130">
        <f>D18-E18</f>
        <v>0</v>
      </c>
    </row>
    <row r="19" spans="1:7" ht="15">
      <c r="A19" s="64" t="s">
        <v>493</v>
      </c>
      <c r="B19" s="130">
        <v>0</v>
      </c>
      <c r="C19" s="130">
        <v>0</v>
      </c>
      <c r="D19" s="130">
        <f>B19+C19</f>
        <v>0</v>
      </c>
      <c r="E19" s="130">
        <v>0</v>
      </c>
      <c r="F19" s="130">
        <v>0</v>
      </c>
      <c r="G19" s="130">
        <f>D19-E19</f>
        <v>0</v>
      </c>
    </row>
    <row r="20" spans="1:7" ht="15">
      <c r="A20" s="7"/>
      <c r="B20" s="131"/>
      <c r="C20" s="131"/>
      <c r="D20" s="131"/>
      <c r="E20" s="131"/>
      <c r="F20" s="131"/>
      <c r="G20" s="131"/>
    </row>
    <row r="21" spans="1:7" ht="15">
      <c r="A21" s="132" t="s">
        <v>494</v>
      </c>
      <c r="B21" s="129">
        <f aca="true" t="shared" si="3" ref="B21:G21">B22+B23+B24+B27+B28+B31</f>
        <v>23504558.3</v>
      </c>
      <c r="C21" s="129">
        <f t="shared" si="3"/>
        <v>4704379.9</v>
      </c>
      <c r="D21" s="129">
        <f t="shared" si="3"/>
        <v>28208938.200000003</v>
      </c>
      <c r="E21" s="129">
        <f t="shared" si="3"/>
        <v>8100000</v>
      </c>
      <c r="F21" s="129">
        <f t="shared" si="3"/>
        <v>8100000</v>
      </c>
      <c r="G21" s="129">
        <f t="shared" si="3"/>
        <v>20108938.200000003</v>
      </c>
    </row>
    <row r="22" spans="1:7" ht="15">
      <c r="A22" s="64" t="s">
        <v>484</v>
      </c>
      <c r="B22" s="130">
        <v>23504558.3</v>
      </c>
      <c r="C22" s="130">
        <v>4704379.9</v>
      </c>
      <c r="D22" s="130">
        <f>B22+C22</f>
        <v>28208938.200000003</v>
      </c>
      <c r="E22" s="130">
        <v>8100000</v>
      </c>
      <c r="F22" s="130">
        <v>8100000</v>
      </c>
      <c r="G22" s="130">
        <f>D22-E22</f>
        <v>20108938.200000003</v>
      </c>
    </row>
    <row r="23" spans="1:7" ht="15">
      <c r="A23" s="64" t="s">
        <v>485</v>
      </c>
      <c r="B23" s="130">
        <v>0</v>
      </c>
      <c r="C23" s="130">
        <v>0</v>
      </c>
      <c r="D23" s="130">
        <f>B23+C23</f>
        <v>0</v>
      </c>
      <c r="E23" s="130">
        <v>0</v>
      </c>
      <c r="F23" s="130">
        <v>0</v>
      </c>
      <c r="G23" s="130">
        <f>D23-E23</f>
        <v>0</v>
      </c>
    </row>
    <row r="24" spans="1:7" ht="15">
      <c r="A24" s="64" t="s">
        <v>486</v>
      </c>
      <c r="B24" s="130">
        <f aca="true" t="shared" si="4" ref="B24:G24">B25+B26</f>
        <v>0</v>
      </c>
      <c r="C24" s="130">
        <f t="shared" si="4"/>
        <v>0</v>
      </c>
      <c r="D24" s="130">
        <f t="shared" si="4"/>
        <v>0</v>
      </c>
      <c r="E24" s="130">
        <f t="shared" si="4"/>
        <v>0</v>
      </c>
      <c r="F24" s="130">
        <f t="shared" si="4"/>
        <v>0</v>
      </c>
      <c r="G24" s="130">
        <f t="shared" si="4"/>
        <v>0</v>
      </c>
    </row>
    <row r="25" spans="1:7" ht="15">
      <c r="A25" s="95" t="s">
        <v>487</v>
      </c>
      <c r="B25" s="130">
        <v>0</v>
      </c>
      <c r="C25" s="130">
        <v>0</v>
      </c>
      <c r="D25" s="130">
        <f>B25+C25</f>
        <v>0</v>
      </c>
      <c r="E25" s="130">
        <v>0</v>
      </c>
      <c r="F25" s="130">
        <v>0</v>
      </c>
      <c r="G25" s="130">
        <f>D25-E25</f>
        <v>0</v>
      </c>
    </row>
    <row r="26" spans="1:7" ht="15">
      <c r="A26" s="95" t="s">
        <v>488</v>
      </c>
      <c r="B26" s="130">
        <v>0</v>
      </c>
      <c r="C26" s="130">
        <v>0</v>
      </c>
      <c r="D26" s="130">
        <f>B26+C26</f>
        <v>0</v>
      </c>
      <c r="E26" s="130">
        <v>0</v>
      </c>
      <c r="F26" s="130">
        <v>0</v>
      </c>
      <c r="G26" s="130">
        <f>D26-E26</f>
        <v>0</v>
      </c>
    </row>
    <row r="27" spans="1:7" ht="15">
      <c r="A27" s="64" t="s">
        <v>489</v>
      </c>
      <c r="B27" s="130">
        <v>0</v>
      </c>
      <c r="C27" s="130">
        <v>0</v>
      </c>
      <c r="D27" s="130">
        <f>B27+C27</f>
        <v>0</v>
      </c>
      <c r="E27" s="130">
        <v>0</v>
      </c>
      <c r="F27" s="130">
        <v>0</v>
      </c>
      <c r="G27" s="130">
        <f>D27-E27</f>
        <v>0</v>
      </c>
    </row>
    <row r="28" spans="1:7" ht="30">
      <c r="A28" s="123" t="s">
        <v>490</v>
      </c>
      <c r="B28" s="130">
        <f aca="true" t="shared" si="5" ref="B28:G28">B29+B30</f>
        <v>0</v>
      </c>
      <c r="C28" s="130">
        <f t="shared" si="5"/>
        <v>0</v>
      </c>
      <c r="D28" s="130">
        <f t="shared" si="5"/>
        <v>0</v>
      </c>
      <c r="E28" s="130">
        <f t="shared" si="5"/>
        <v>0</v>
      </c>
      <c r="F28" s="130">
        <f t="shared" si="5"/>
        <v>0</v>
      </c>
      <c r="G28" s="130">
        <f t="shared" si="5"/>
        <v>0</v>
      </c>
    </row>
    <row r="29" spans="1:7" ht="15">
      <c r="A29" s="95" t="s">
        <v>491</v>
      </c>
      <c r="B29" s="130">
        <v>0</v>
      </c>
      <c r="C29" s="130">
        <v>0</v>
      </c>
      <c r="D29" s="130">
        <f>B29+C29</f>
        <v>0</v>
      </c>
      <c r="E29" s="130">
        <v>0</v>
      </c>
      <c r="F29" s="130">
        <v>0</v>
      </c>
      <c r="G29" s="130">
        <f>D29-E29</f>
        <v>0</v>
      </c>
    </row>
    <row r="30" spans="1:7" ht="15">
      <c r="A30" s="95" t="s">
        <v>492</v>
      </c>
      <c r="B30" s="130">
        <v>0</v>
      </c>
      <c r="C30" s="130">
        <v>0</v>
      </c>
      <c r="D30" s="130">
        <f>B30+C30</f>
        <v>0</v>
      </c>
      <c r="E30" s="130">
        <v>0</v>
      </c>
      <c r="F30" s="130">
        <v>0</v>
      </c>
      <c r="G30" s="130">
        <f>D30-E30</f>
        <v>0</v>
      </c>
    </row>
    <row r="31" spans="1:7" ht="15">
      <c r="A31" s="64" t="s">
        <v>493</v>
      </c>
      <c r="B31" s="130">
        <v>0</v>
      </c>
      <c r="C31" s="130">
        <v>0</v>
      </c>
      <c r="D31" s="130">
        <f>B31+C31</f>
        <v>0</v>
      </c>
      <c r="E31" s="130">
        <v>0</v>
      </c>
      <c r="F31" s="130">
        <v>0</v>
      </c>
      <c r="G31" s="130">
        <f>D31-E31</f>
        <v>0</v>
      </c>
    </row>
    <row r="32" spans="1:7" ht="15">
      <c r="A32" s="7"/>
      <c r="B32" s="131"/>
      <c r="C32" s="131"/>
      <c r="D32" s="131"/>
      <c r="E32" s="131"/>
      <c r="F32" s="131"/>
      <c r="G32" s="131"/>
    </row>
    <row r="33" spans="1:7" ht="15">
      <c r="A33" s="11" t="s">
        <v>495</v>
      </c>
      <c r="B33" s="129">
        <f aca="true" t="shared" si="6" ref="B33:G33">B9+B21</f>
        <v>133902549</v>
      </c>
      <c r="C33" s="129">
        <f t="shared" si="6"/>
        <v>3944247.1800000006</v>
      </c>
      <c r="D33" s="129">
        <f t="shared" si="6"/>
        <v>137846796.18</v>
      </c>
      <c r="E33" s="129">
        <f t="shared" si="6"/>
        <v>62721890.13</v>
      </c>
      <c r="F33" s="129">
        <f t="shared" si="6"/>
        <v>61720931.65</v>
      </c>
      <c r="G33" s="129">
        <f t="shared" si="6"/>
        <v>75124906.05000001</v>
      </c>
    </row>
    <row r="34" spans="1:7" ht="15">
      <c r="A34" s="60"/>
      <c r="B34" s="133"/>
      <c r="C34" s="133"/>
      <c r="D34" s="133"/>
      <c r="E34" s="133"/>
      <c r="F34" s="133"/>
      <c r="G34" s="13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2023-08-16T18:50:21Z</cp:lastPrinted>
  <dcterms:created xsi:type="dcterms:W3CDTF">2018-11-20T17:29:30Z</dcterms:created>
  <dcterms:modified xsi:type="dcterms:W3CDTF">2023-08-16T20:51:31Z</dcterms:modified>
  <cp:category/>
  <cp:version/>
  <cp:contentType/>
  <cp:contentStatus/>
</cp:coreProperties>
</file>