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fullCalcOnLoad="1"/>
</workbook>
</file>

<file path=xl/sharedStrings.xml><?xml version="1.0" encoding="utf-8"?>
<sst xmlns="http://schemas.openxmlformats.org/spreadsheetml/2006/main" count="715" uniqueCount="464">
  <si>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</si>
  <si>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</si>
  <si>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</si>
  <si>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</si>
  <si>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</si>
  <si>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</si>
  <si>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</si>
  <si>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</si>
  <si>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</si>
  <si>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</si>
  <si>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</si>
  <si>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</si>
  <si>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</si>
  <si>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</si>
  <si>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</si>
  <si>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</si>
  <si>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</si>
  <si>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</si>
  <si>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</si>
  <si>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</si>
  <si>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</si>
  <si>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</si>
  <si>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</si>
  <si>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</si>
  <si>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</si>
  <si>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</si>
  <si>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</si>
  <si>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</si>
  <si>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</si>
  <si>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</si>
  <si>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</si>
  <si>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</si>
  <si>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</si>
  <si>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</si>
  <si>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</si>
  <si>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</si>
  <si>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</si>
  <si>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</si>
  <si>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</si>
  <si>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</si>
  <si>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</si>
  <si>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</si>
  <si>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</si>
  <si>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</si>
  <si>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</si>
  <si>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</si>
  <si>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</si>
  <si>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</si>
  <si>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</si>
  <si>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</si>
  <si>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</si>
  <si>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</si>
  <si>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</si>
  <si>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</si>
  <si>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</si>
  <si>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</si>
  <si>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</si>
  <si>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</si>
  <si>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</si>
  <si>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</si>
  <si>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</si>
  <si>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</si>
  <si>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</si>
  <si>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</si>
  <si>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</si>
  <si>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</si>
  <si>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</si>
  <si>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</si>
  <si>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</si>
  <si>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</si>
  <si>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</si>
  <si>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</si>
  <si>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</si>
  <si>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</si>
  <si>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</si>
  <si>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</si>
  <si>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</si>
  <si>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</si>
  <si>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</si>
  <si>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</si>
  <si>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</si>
  <si>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</si>
  <si>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</si>
  <si>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</si>
  <si>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</si>
  <si>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</si>
  <si>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</si>
  <si>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</si>
  <si>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</si>
  <si>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</si>
  <si>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</si>
  <si>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</si>
  <si>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</si>
  <si>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</si>
  <si>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</si>
  <si>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</si>
  <si>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</si>
  <si>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</si>
  <si>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</si>
  <si>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</si>
  <si>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</si>
  <si>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</si>
  <si>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</si>
  <si>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</si>
  <si>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</si>
  <si>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</si>
  <si>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</si>
  <si>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</si>
  <si>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</si>
  <si>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</si>
  <si>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</si>
  <si>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</si>
  <si>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</si>
  <si>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</si>
  <si>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</si>
  <si>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</si>
  <si>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</si>
  <si>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</si>
  <si>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</si>
  <si>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</si>
  <si>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</si>
  <si>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</si>
  <si>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SALVATIERRA, GTO.</t>
  </si>
  <si>
    <t>al 31 de Diciembre de 2020 y al 30 de Junio de 2021</t>
  </si>
  <si>
    <t>Bajo protesta de decir verdad declaramos que los Estados Financieros y sus notas, son razonablemente correctos y son responsabilidad del emisor.</t>
  </si>
  <si>
    <t>Lic. Rafel Arreguin Gonzáez</t>
  </si>
  <si>
    <t>Presidente Municipal</t>
  </si>
  <si>
    <t>Sindico Municipal</t>
  </si>
  <si>
    <t>C.P.  José Antonio López Medina</t>
  </si>
  <si>
    <t>Tesorero Municipal</t>
  </si>
  <si>
    <t>Lic. Karla Alejandrina Lanuza Hernández</t>
  </si>
  <si>
    <t>Formato 2 Informe Analítico de la Deuda Pública y Otros Pasivos - LDF</t>
  </si>
  <si>
    <t>Informe Analítico de la Deuda Pública y Otros Pasivos - LDF</t>
  </si>
  <si>
    <t>Al 31 de Diciembre de 2020 y al 30 de Junio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</si>
  <si>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</si>
  <si>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</si>
  <si>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</si>
  <si>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</si>
  <si>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</si>
  <si>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</si>
  <si>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</si>
  <si>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</si>
  <si>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</si>
  <si>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</si>
  <si>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</si>
  <si>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</si>
  <si>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</si>
  <si>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</si>
  <si>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</si>
  <si>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</si>
  <si>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</si>
  <si>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</si>
  <si>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</si>
  <si>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</si>
  <si>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</si>
  <si>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</si>
  <si>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</si>
  <si>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</si>
  <si>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</si>
  <si>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</si>
  <si>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</si>
  <si>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</si>
  <si>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</si>
  <si>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</si>
  <si>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</si>
  <si>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</si>
  <si>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</si>
  <si>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</si>
  <si>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</si>
  <si>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</si>
  <si>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</si>
  <si>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</si>
  <si>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</si>
  <si>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Dr.Enrique Villagomez Cprtes</t>
  </si>
  <si>
    <t>Formato 3 Informe Analítico de Obligaciones Diferentes de Financiamientos - LDF</t>
  </si>
  <si>
    <t>Informe Analítico de Obligaciones Diferentes de Financiamientos – LDF</t>
  </si>
  <si>
    <t>del 01 de Enero al 30 de Junio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</si>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</sst>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44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4" fillId="0" borderId="14" xfId="0" applyFont="1" applyBorder="1" applyAlignment="1">
      <alignment horizontal="left" vertical="center" indent="2"/>
    </xf>
    <xf numFmtId="0" fontId="44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44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indent="2"/>
    </xf>
    <xf numFmtId="49" fontId="0" fillId="0" borderId="14" xfId="0" applyNumberFormat="1" applyFill="1" applyBorder="1" applyAlignment="1">
      <alignment horizontal="left" vertical="center" indent="3"/>
    </xf>
    <xf numFmtId="49" fontId="0" fillId="0" borderId="14" xfId="0" applyNumberFormat="1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44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ill="1" applyBorder="1" applyAlignment="1">
      <alignment horizontal="left" indent="3"/>
    </xf>
    <xf numFmtId="49" fontId="44" fillId="0" borderId="14" xfId="0" applyNumberFormat="1" applyFont="1" applyFill="1" applyBorder="1" applyAlignment="1">
      <alignment horizontal="left" indent="2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3"/>
    </xf>
    <xf numFmtId="49" fontId="0" fillId="0" borderId="14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>
      <alignment horizontal="right" vertical="center"/>
    </xf>
    <xf numFmtId="43" fontId="44" fillId="0" borderId="13" xfId="46" applyFont="1" applyFill="1" applyBorder="1" applyAlignment="1" applyProtection="1">
      <alignment horizontal="right" vertical="center"/>
      <protection locked="0"/>
    </xf>
    <xf numFmtId="43" fontId="0" fillId="0" borderId="13" xfId="46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vertical="top"/>
    </xf>
    <xf numFmtId="0" fontId="4" fillId="0" borderId="0" xfId="51" applyFont="1" applyAlignment="1" applyProtection="1">
      <alignment vertical="top" wrapText="1"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4" fillId="0" borderId="0" xfId="51" applyFont="1" applyAlignment="1" applyProtection="1">
      <alignment vertical="top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indent="3"/>
    </xf>
    <xf numFmtId="0" fontId="0" fillId="0" borderId="16" xfId="0" applyFill="1" applyBorder="1" applyAlignment="1">
      <alignment horizontal="left" vertical="center" indent="5"/>
    </xf>
    <xf numFmtId="0" fontId="0" fillId="0" borderId="16" xfId="0" applyFill="1" applyBorder="1" applyAlignment="1">
      <alignment horizontal="left" vertical="center" indent="7"/>
    </xf>
    <xf numFmtId="43" fontId="0" fillId="0" borderId="13" xfId="46" applyFont="1" applyFill="1" applyBorder="1" applyAlignment="1">
      <alignment horizontal="right"/>
    </xf>
    <xf numFmtId="43" fontId="0" fillId="33" borderId="17" xfId="46" applyFont="1" applyFill="1" applyBorder="1" applyAlignment="1">
      <alignment horizontal="right"/>
    </xf>
    <xf numFmtId="43" fontId="0" fillId="0" borderId="13" xfId="46" applyFont="1" applyBorder="1" applyAlignment="1">
      <alignment horizontal="right"/>
    </xf>
    <xf numFmtId="0" fontId="0" fillId="0" borderId="16" xfId="0" applyFill="1" applyBorder="1" applyAlignment="1" applyProtection="1">
      <alignment horizontal="left" vertical="center" indent="5"/>
      <protection locked="0"/>
    </xf>
    <xf numFmtId="0" fontId="29" fillId="0" borderId="13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43" fontId="0" fillId="0" borderId="15" xfId="46" applyFont="1" applyFill="1" applyBorder="1" applyAlignment="1">
      <alignment horizontal="right"/>
    </xf>
    <xf numFmtId="0" fontId="0" fillId="0" borderId="13" xfId="0" applyBorder="1" applyAlignment="1">
      <alignment/>
    </xf>
    <xf numFmtId="0" fontId="44" fillId="0" borderId="13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9" fillId="0" borderId="15" xfId="0" applyFont="1" applyBorder="1" applyAlignment="1">
      <alignment/>
    </xf>
    <xf numFmtId="0" fontId="0" fillId="0" borderId="13" xfId="0" applyBorder="1" applyAlignment="1">
      <alignment horizontal="left" indent="3"/>
    </xf>
    <xf numFmtId="0" fontId="0" fillId="33" borderId="17" xfId="0" applyFill="1" applyBorder="1" applyAlignment="1">
      <alignment vertical="center"/>
    </xf>
    <xf numFmtId="43" fontId="44" fillId="0" borderId="13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16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46" applyFont="1" applyFill="1" applyBorder="1" applyAlignment="1" applyProtection="1">
      <alignment vertical="center"/>
      <protection locked="0"/>
    </xf>
    <xf numFmtId="0" fontId="29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43" fontId="0" fillId="0" borderId="13" xfId="46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/>
    </xf>
    <xf numFmtId="43" fontId="0" fillId="0" borderId="15" xfId="46" applyFont="1" applyFill="1" applyBorder="1" applyAlignment="1">
      <alignment/>
    </xf>
    <xf numFmtId="0" fontId="44" fillId="33" borderId="11" xfId="0" applyFont="1" applyFill="1" applyBorder="1" applyAlignment="1">
      <alignment horizontal="left" vertical="center" wrapText="1" indent="3"/>
    </xf>
    <xf numFmtId="43" fontId="44" fillId="0" borderId="13" xfId="46" applyFon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13" xfId="46" applyFont="1" applyFill="1" applyBorder="1" applyAlignment="1" applyProtection="1">
      <alignment/>
      <protection locked="0"/>
    </xf>
    <xf numFmtId="43" fontId="0" fillId="0" borderId="13" xfId="46" applyFont="1" applyFill="1" applyBorder="1" applyAlignment="1">
      <alignment/>
    </xf>
    <xf numFmtId="43" fontId="45" fillId="33" borderId="17" xfId="46" applyFont="1" applyFill="1" applyBorder="1" applyAlignment="1">
      <alignment/>
    </xf>
    <xf numFmtId="43" fontId="46" fillId="33" borderId="17" xfId="46" applyFont="1" applyFill="1" applyBorder="1" applyAlignment="1">
      <alignment/>
    </xf>
    <xf numFmtId="43" fontId="47" fillId="0" borderId="13" xfId="46" applyFont="1" applyFill="1" applyBorder="1" applyAlignment="1" applyProtection="1">
      <alignment/>
      <protection locked="0"/>
    </xf>
    <xf numFmtId="43" fontId="44" fillId="0" borderId="13" xfId="46" applyFont="1" applyFill="1" applyBorder="1" applyAlignment="1">
      <alignment/>
    </xf>
    <xf numFmtId="0" fontId="44" fillId="0" borderId="13" xfId="0" applyFont="1" applyFill="1" applyBorder="1" applyAlignment="1">
      <alignment horizontal="left" vertical="center" wrapText="1" indent="3"/>
    </xf>
    <xf numFmtId="0" fontId="44" fillId="0" borderId="15" xfId="0" applyFont="1" applyFill="1" applyBorder="1" applyAlignment="1">
      <alignment horizontal="left" vertical="center" wrapText="1" indent="3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3"/>
    </xf>
    <xf numFmtId="43" fontId="0" fillId="0" borderId="15" xfId="46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indent="6"/>
    </xf>
    <xf numFmtId="43" fontId="0" fillId="0" borderId="18" xfId="46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3" fontId="46" fillId="33" borderId="17" xfId="46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43" fontId="44" fillId="0" borderId="13" xfId="46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/>
      <protection locked="0"/>
    </xf>
    <xf numFmtId="43" fontId="46" fillId="33" borderId="17" xfId="46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indent="9"/>
    </xf>
    <xf numFmtId="43" fontId="0" fillId="33" borderId="17" xfId="46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horizontal="left" vertical="center" wrapText="1" indent="3"/>
    </xf>
    <xf numFmtId="43" fontId="0" fillId="0" borderId="0" xfId="46" applyFont="1" applyAlignment="1">
      <alignment/>
    </xf>
    <xf numFmtId="43" fontId="0" fillId="0" borderId="0" xfId="46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44" fillId="34" borderId="18" xfId="0" applyFont="1" applyFill="1" applyBorder="1" applyAlignment="1">
      <alignment horizontal="left" vertical="center" indent="3"/>
    </xf>
    <xf numFmtId="43" fontId="44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6"/>
    </xf>
    <xf numFmtId="43" fontId="0" fillId="34" borderId="13" xfId="46" applyFont="1" applyFill="1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left" vertical="center" indent="9"/>
    </xf>
    <xf numFmtId="0" fontId="0" fillId="34" borderId="13" xfId="0" applyFill="1" applyBorder="1" applyAlignment="1">
      <alignment horizontal="left" vertical="center" indent="3"/>
    </xf>
    <xf numFmtId="43" fontId="0" fillId="34" borderId="13" xfId="46" applyFont="1" applyFill="1" applyBorder="1" applyAlignment="1">
      <alignment vertical="center"/>
    </xf>
    <xf numFmtId="0" fontId="44" fillId="34" borderId="13" xfId="0" applyFont="1" applyFill="1" applyBorder="1" applyAlignment="1">
      <alignment horizontal="left" vertical="center" indent="3"/>
    </xf>
    <xf numFmtId="0" fontId="0" fillId="34" borderId="13" xfId="0" applyFill="1" applyBorder="1" applyAlignment="1">
      <alignment horizontal="left" indent="9"/>
    </xf>
    <xf numFmtId="0" fontId="0" fillId="34" borderId="13" xfId="0" applyFill="1" applyBorder="1" applyAlignment="1">
      <alignment horizontal="left" indent="3"/>
    </xf>
    <xf numFmtId="0" fontId="44" fillId="34" borderId="13" xfId="0" applyFont="1" applyFill="1" applyBorder="1" applyAlignment="1">
      <alignment horizontal="left" indent="3"/>
    </xf>
    <xf numFmtId="0" fontId="0" fillId="0" borderId="15" xfId="0" applyBorder="1" applyAlignment="1">
      <alignment vertical="center"/>
    </xf>
    <xf numFmtId="43" fontId="0" fillId="0" borderId="15" xfId="46" applyFont="1" applyBorder="1" applyAlignment="1">
      <alignment/>
    </xf>
    <xf numFmtId="0" fontId="0" fillId="0" borderId="0" xfId="0" applyBorder="1" applyAlignment="1">
      <alignment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1" xfId="0" applyNumberFormat="1" applyFont="1" applyFill="1" applyBorder="1" applyAlignment="1">
      <alignment horizontal="center" vertical="center" wrapText="1"/>
    </xf>
    <xf numFmtId="43" fontId="44" fillId="0" borderId="18" xfId="46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5" xfId="46" applyFont="1" applyBorder="1" applyAlignment="1">
      <alignment vertical="center"/>
    </xf>
    <xf numFmtId="0" fontId="0" fillId="0" borderId="0" xfId="0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43" fontId="44" fillId="0" borderId="19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6"/>
    </xf>
    <xf numFmtId="43" fontId="44" fillId="0" borderId="14" xfId="46" applyFont="1" applyFill="1" applyBorder="1" applyAlignment="1" applyProtection="1">
      <alignment vertical="center"/>
      <protection locked="0"/>
    </xf>
    <xf numFmtId="43" fontId="0" fillId="0" borderId="14" xfId="46" applyFont="1" applyFill="1" applyBorder="1" applyAlignment="1" applyProtection="1">
      <alignment vertical="center" wrapText="1"/>
      <protection locked="0"/>
    </xf>
    <xf numFmtId="43" fontId="0" fillId="0" borderId="14" xfId="46" applyFont="1" applyFill="1" applyBorder="1" applyAlignment="1">
      <alignment vertical="center"/>
    </xf>
    <xf numFmtId="43" fontId="0" fillId="0" borderId="20" xfId="46" applyFont="1" applyFill="1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43" fontId="44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 applyProtection="1">
      <alignment horizontal="right" vertical="center"/>
      <protection locked="0"/>
    </xf>
    <xf numFmtId="43" fontId="0" fillId="0" borderId="14" xfId="46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left" indent="3"/>
    </xf>
    <xf numFmtId="43" fontId="0" fillId="0" borderId="20" xfId="46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4" fillId="33" borderId="22" xfId="0" applyFont="1" applyFill="1" applyBorder="1" applyAlignment="1" applyProtection="1">
      <alignment horizontal="center" vertical="center"/>
      <protection/>
    </xf>
    <xf numFmtId="0" fontId="44" fillId="33" borderId="23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6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4" fillId="33" borderId="2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49" fillId="0" borderId="21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 applyProtection="1">
      <alignment horizontal="center" vertical="center"/>
      <protection/>
    </xf>
    <xf numFmtId="3" fontId="44" fillId="33" borderId="11" xfId="0" applyNumberFormat="1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formatic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view="pageBreakPreview" zoomScale="70" zoomScaleSheetLayoutView="70" zoomScalePageLayoutView="0" workbookViewId="0" topLeftCell="A1">
      <selection activeCell="L17" sqref="K17:L18"/>
    </sheetView>
  </sheetViews>
  <sheetFormatPr defaultColWidth="14.7109375" defaultRowHeight="15" zeroHeight="1"/>
  <cols>
    <col min="1" max="1" width="78.00390625" style="19" customWidth="1"/>
    <col min="2" max="2" width="19.57421875" style="0" customWidth="1"/>
    <col min="3" max="3" width="18.28125" style="0" customWidth="1"/>
    <col min="4" max="4" width="75.57421875" style="19" customWidth="1"/>
    <col min="5" max="5" width="20.00390625" style="0" customWidth="1"/>
    <col min="6" max="6" width="20.7109375" style="0" customWidth="1"/>
  </cols>
  <sheetData>
    <row r="1" spans="1:6" s="1" customFormat="1" ht="37.5" customHeight="1">
      <c r="A1" s="140" t="s">
        <v>0</v>
      </c>
      <c r="B1" s="140"/>
      <c r="C1" s="140"/>
      <c r="D1" s="140"/>
      <c r="E1" s="140"/>
      <c r="F1" s="140"/>
    </row>
    <row r="2" spans="1:6" ht="15">
      <c r="A2" s="141" t="s">
        <v>122</v>
      </c>
      <c r="B2" s="142"/>
      <c r="C2" s="142"/>
      <c r="D2" s="142"/>
      <c r="E2" s="142"/>
      <c r="F2" s="143"/>
    </row>
    <row r="3" spans="1:6" ht="15">
      <c r="A3" s="144" t="s">
        <v>1</v>
      </c>
      <c r="B3" s="145"/>
      <c r="C3" s="145"/>
      <c r="D3" s="145"/>
      <c r="E3" s="145"/>
      <c r="F3" s="146"/>
    </row>
    <row r="4" spans="1:6" ht="15">
      <c r="A4" s="147" t="s">
        <v>123</v>
      </c>
      <c r="B4" s="148"/>
      <c r="C4" s="148"/>
      <c r="D4" s="148"/>
      <c r="E4" s="148"/>
      <c r="F4" s="149"/>
    </row>
    <row r="5" spans="1:6" ht="15">
      <c r="A5" s="150" t="s">
        <v>2</v>
      </c>
      <c r="B5" s="151"/>
      <c r="C5" s="151"/>
      <c r="D5" s="151"/>
      <c r="E5" s="151"/>
      <c r="F5" s="152"/>
    </row>
    <row r="6" spans="1:6" s="6" customFormat="1" ht="1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ht="15">
      <c r="A7" s="7" t="s">
        <v>5</v>
      </c>
      <c r="B7" s="8"/>
      <c r="C7" s="8"/>
      <c r="D7" s="9" t="s">
        <v>6</v>
      </c>
      <c r="E7" s="8"/>
      <c r="F7" s="8"/>
    </row>
    <row r="8" spans="1:6" ht="15">
      <c r="A8" s="10" t="s">
        <v>7</v>
      </c>
      <c r="B8" s="11"/>
      <c r="C8" s="11"/>
      <c r="D8" s="12" t="s">
        <v>8</v>
      </c>
      <c r="E8" s="11"/>
      <c r="F8" s="11"/>
    </row>
    <row r="9" spans="1:6" ht="15">
      <c r="A9" s="13" t="s">
        <v>9</v>
      </c>
      <c r="B9" s="32">
        <f>SUM(B10:B16)</f>
        <v>57394714.71</v>
      </c>
      <c r="C9" s="32">
        <f>SUM(C10:C16)</f>
        <v>80967853.77000001</v>
      </c>
      <c r="D9" s="20" t="s">
        <v>10</v>
      </c>
      <c r="E9" s="32">
        <f>SUM(E10:E18)</f>
        <v>22795918.07</v>
      </c>
      <c r="F9" s="32">
        <f>SUM(F10:F18)</f>
        <v>21896064.71</v>
      </c>
    </row>
    <row r="10" spans="1:6" ht="15">
      <c r="A10" s="14" t="s">
        <v>11</v>
      </c>
      <c r="B10" s="32"/>
      <c r="C10" s="32"/>
      <c r="D10" s="21" t="s">
        <v>12</v>
      </c>
      <c r="E10" s="35">
        <v>1232421.88</v>
      </c>
      <c r="F10" s="35">
        <v>1232421.88</v>
      </c>
    </row>
    <row r="11" spans="1:6" ht="15">
      <c r="A11" s="14" t="s">
        <v>13</v>
      </c>
      <c r="B11" s="35">
        <v>55674529.11</v>
      </c>
      <c r="C11" s="35">
        <v>79247668.17</v>
      </c>
      <c r="D11" s="21" t="s">
        <v>14</v>
      </c>
      <c r="E11" s="35">
        <v>6441600.37</v>
      </c>
      <c r="F11" s="35">
        <v>5220295.7</v>
      </c>
    </row>
    <row r="12" spans="1:6" ht="15">
      <c r="A12" s="14" t="s">
        <v>15</v>
      </c>
      <c r="B12" s="32"/>
      <c r="C12" s="32"/>
      <c r="D12" s="21" t="s">
        <v>16</v>
      </c>
      <c r="E12" s="35">
        <v>7202294.09</v>
      </c>
      <c r="F12" s="35">
        <v>6713130.08</v>
      </c>
    </row>
    <row r="13" spans="1:6" ht="15">
      <c r="A13" s="14" t="s">
        <v>17</v>
      </c>
      <c r="B13" s="35">
        <v>1000140.31</v>
      </c>
      <c r="C13" s="35">
        <v>1000140.31</v>
      </c>
      <c r="D13" s="21" t="s">
        <v>18</v>
      </c>
      <c r="E13" s="32"/>
      <c r="F13" s="32"/>
    </row>
    <row r="14" spans="1:6" ht="15">
      <c r="A14" s="14" t="s">
        <v>19</v>
      </c>
      <c r="B14" s="35">
        <v>720045.29</v>
      </c>
      <c r="C14" s="35">
        <v>720045.29</v>
      </c>
      <c r="D14" s="21" t="s">
        <v>20</v>
      </c>
      <c r="E14" s="35">
        <v>1266339.59</v>
      </c>
      <c r="F14" s="35">
        <v>1266339.59</v>
      </c>
    </row>
    <row r="15" spans="1:6" ht="15">
      <c r="A15" s="14" t="s">
        <v>21</v>
      </c>
      <c r="B15" s="32"/>
      <c r="C15" s="32"/>
      <c r="D15" s="21" t="s">
        <v>22</v>
      </c>
      <c r="E15" s="32"/>
      <c r="F15" s="32"/>
    </row>
    <row r="16" spans="1:6" ht="15">
      <c r="A16" s="14" t="s">
        <v>23</v>
      </c>
      <c r="B16" s="32"/>
      <c r="C16" s="32"/>
      <c r="D16" s="21" t="s">
        <v>24</v>
      </c>
      <c r="E16" s="35">
        <v>3056486.34</v>
      </c>
      <c r="F16" s="35">
        <v>4834944.68</v>
      </c>
    </row>
    <row r="17" spans="1:6" ht="15">
      <c r="A17" s="13" t="s">
        <v>25</v>
      </c>
      <c r="B17" s="32">
        <f>SUM(B18:B24)</f>
        <v>8220234.1</v>
      </c>
      <c r="C17" s="32">
        <f>SUM(C18:C24)</f>
        <v>15228965.61</v>
      </c>
      <c r="D17" s="21" t="s">
        <v>26</v>
      </c>
      <c r="E17" s="32"/>
      <c r="F17" s="32"/>
    </row>
    <row r="18" spans="1:6" ht="15">
      <c r="A18" s="15" t="s">
        <v>27</v>
      </c>
      <c r="B18" s="32"/>
      <c r="C18" s="32"/>
      <c r="D18" s="21" t="s">
        <v>28</v>
      </c>
      <c r="E18" s="35">
        <v>3596775.8</v>
      </c>
      <c r="F18" s="35">
        <v>2628932.78</v>
      </c>
    </row>
    <row r="19" spans="1:6" ht="15">
      <c r="A19" s="15" t="s">
        <v>29</v>
      </c>
      <c r="B19" s="35">
        <v>2776090.89</v>
      </c>
      <c r="C19" s="35">
        <v>2775505.38</v>
      </c>
      <c r="D19" s="20" t="s">
        <v>30</v>
      </c>
      <c r="E19" s="32">
        <f>SUM(E20:E22)</f>
        <v>0</v>
      </c>
      <c r="F19" s="32">
        <f>SUM(F20:F22)</f>
        <v>0</v>
      </c>
    </row>
    <row r="20" spans="1:6" ht="15">
      <c r="A20" s="15" t="s">
        <v>31</v>
      </c>
      <c r="B20" s="35">
        <v>424089.8</v>
      </c>
      <c r="C20" s="35">
        <v>328873.98</v>
      </c>
      <c r="D20" s="21" t="s">
        <v>32</v>
      </c>
      <c r="E20" s="35">
        <v>0</v>
      </c>
      <c r="F20" s="35">
        <v>0</v>
      </c>
    </row>
    <row r="21" spans="1:6" ht="15">
      <c r="A21" s="15" t="s">
        <v>33</v>
      </c>
      <c r="B21" s="35">
        <v>836022.36</v>
      </c>
      <c r="C21" s="35">
        <v>961342.36</v>
      </c>
      <c r="D21" s="21" t="s">
        <v>34</v>
      </c>
      <c r="E21" s="35">
        <v>0</v>
      </c>
      <c r="F21" s="35">
        <v>0</v>
      </c>
    </row>
    <row r="22" spans="1:6" ht="15">
      <c r="A22" s="15" t="s">
        <v>35</v>
      </c>
      <c r="B22" s="35">
        <v>24500</v>
      </c>
      <c r="C22" s="35">
        <v>23500</v>
      </c>
      <c r="D22" s="21" t="s">
        <v>36</v>
      </c>
      <c r="E22" s="35">
        <v>0</v>
      </c>
      <c r="F22" s="35">
        <v>0</v>
      </c>
    </row>
    <row r="23" spans="1:6" ht="15">
      <c r="A23" s="15" t="s">
        <v>37</v>
      </c>
      <c r="B23" s="32"/>
      <c r="C23" s="32"/>
      <c r="D23" s="20" t="s">
        <v>38</v>
      </c>
      <c r="E23" s="32">
        <f>E24+E25</f>
        <v>-21000000</v>
      </c>
      <c r="F23" s="32">
        <f>F24+F25</f>
        <v>-10000000</v>
      </c>
    </row>
    <row r="24" spans="1:6" ht="15">
      <c r="A24" s="15" t="s">
        <v>39</v>
      </c>
      <c r="B24" s="35">
        <v>4159531.05</v>
      </c>
      <c r="C24" s="35">
        <v>11139743.89</v>
      </c>
      <c r="D24" s="21" t="s">
        <v>40</v>
      </c>
      <c r="E24" s="35">
        <v>-21000000</v>
      </c>
      <c r="F24" s="35">
        <v>-10000000</v>
      </c>
    </row>
    <row r="25" spans="1:6" ht="15">
      <c r="A25" s="13" t="s">
        <v>41</v>
      </c>
      <c r="B25" s="32">
        <f>SUM(B26:B30)</f>
        <v>16398083.55</v>
      </c>
      <c r="C25" s="32">
        <f>SUM(C26:C30)</f>
        <v>20000538.52</v>
      </c>
      <c r="D25" s="21" t="s">
        <v>42</v>
      </c>
      <c r="E25" s="35">
        <v>0</v>
      </c>
      <c r="F25" s="35">
        <v>0</v>
      </c>
    </row>
    <row r="26" spans="1:6" ht="15">
      <c r="A26" s="15" t="s">
        <v>43</v>
      </c>
      <c r="B26" s="35">
        <v>563800</v>
      </c>
      <c r="C26" s="35">
        <v>626645.32</v>
      </c>
      <c r="D26" s="20" t="s">
        <v>44</v>
      </c>
      <c r="E26" s="35">
        <v>0</v>
      </c>
      <c r="F26" s="35">
        <v>0</v>
      </c>
    </row>
    <row r="27" spans="1:6" ht="15">
      <c r="A27" s="15" t="s">
        <v>45</v>
      </c>
      <c r="B27" s="35">
        <v>484765.38</v>
      </c>
      <c r="C27" s="35">
        <v>484765.38</v>
      </c>
      <c r="D27" s="20" t="s">
        <v>46</v>
      </c>
      <c r="E27" s="32">
        <f>SUM(E28:E30)</f>
        <v>0</v>
      </c>
      <c r="F27" s="32">
        <f>SUM(F28:F30)</f>
        <v>0</v>
      </c>
    </row>
    <row r="28" spans="1:6" ht="15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 ht="15">
      <c r="A29" s="15" t="s">
        <v>49</v>
      </c>
      <c r="B29" s="35">
        <v>15349518.17</v>
      </c>
      <c r="C29" s="35">
        <v>18889127.82</v>
      </c>
      <c r="D29" s="21" t="s">
        <v>50</v>
      </c>
      <c r="E29" s="35">
        <v>0</v>
      </c>
      <c r="F29" s="35">
        <v>0</v>
      </c>
    </row>
    <row r="30" spans="1:6" ht="15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 ht="1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ht="15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 ht="15">
      <c r="A33" s="15" t="s">
        <v>57</v>
      </c>
      <c r="B33" s="32"/>
      <c r="C33" s="32"/>
      <c r="D33" s="21" t="s">
        <v>58</v>
      </c>
      <c r="E33" s="32"/>
      <c r="F33" s="32"/>
    </row>
    <row r="34" spans="1:6" ht="15">
      <c r="A34" s="15" t="s">
        <v>59</v>
      </c>
      <c r="B34" s="32"/>
      <c r="C34" s="32"/>
      <c r="D34" s="21" t="s">
        <v>60</v>
      </c>
      <c r="E34" s="32"/>
      <c r="F34" s="32"/>
    </row>
    <row r="35" spans="1:6" ht="15">
      <c r="A35" s="15" t="s">
        <v>61</v>
      </c>
      <c r="B35" s="32"/>
      <c r="C35" s="32"/>
      <c r="D35" s="21" t="s">
        <v>62</v>
      </c>
      <c r="E35" s="32"/>
      <c r="F35" s="32"/>
    </row>
    <row r="36" spans="1:6" ht="15">
      <c r="A36" s="15" t="s">
        <v>63</v>
      </c>
      <c r="B36" s="32"/>
      <c r="C36" s="32"/>
      <c r="D36" s="21" t="s">
        <v>64</v>
      </c>
      <c r="E36" s="32"/>
      <c r="F36" s="32"/>
    </row>
    <row r="37" spans="1:6" ht="15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 ht="1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ht="15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 ht="15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 ht="1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 ht="15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ht="15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 ht="15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 ht="15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 ht="15">
      <c r="A46" s="11"/>
      <c r="B46" s="33"/>
      <c r="C46" s="33"/>
      <c r="D46" s="22"/>
      <c r="E46" s="33"/>
      <c r="F46" s="33"/>
    </row>
    <row r="47" spans="1:6" ht="15">
      <c r="A47" s="16" t="s">
        <v>83</v>
      </c>
      <c r="B47" s="34">
        <f>B9+B17+B25+B31+B37+B38+B41</f>
        <v>82013032.36</v>
      </c>
      <c r="C47" s="34">
        <f>C9+C17+C25+C31+C37+C38+C41</f>
        <v>116197357.9</v>
      </c>
      <c r="D47" s="23" t="s">
        <v>84</v>
      </c>
      <c r="E47" s="34">
        <f>E9+E19+E23+E26+E27+E31+E38+E42</f>
        <v>1795918.0700000003</v>
      </c>
      <c r="F47" s="34">
        <f>F9+F19+F23+F26+F27+F31+F38+F42</f>
        <v>11896064.71</v>
      </c>
    </row>
    <row r="48" spans="1:6" ht="15">
      <c r="A48" s="11"/>
      <c r="B48" s="33"/>
      <c r="C48" s="33"/>
      <c r="D48" s="22"/>
      <c r="E48" s="33"/>
      <c r="F48" s="33"/>
    </row>
    <row r="49" spans="1:6" ht="15">
      <c r="A49" s="10" t="s">
        <v>85</v>
      </c>
      <c r="B49" s="33"/>
      <c r="C49" s="33"/>
      <c r="D49" s="23" t="s">
        <v>86</v>
      </c>
      <c r="E49" s="33"/>
      <c r="F49" s="33"/>
    </row>
    <row r="50" spans="1:6" ht="15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 ht="15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 ht="15">
      <c r="A52" s="13" t="s">
        <v>91</v>
      </c>
      <c r="B52" s="35">
        <v>430055190.15</v>
      </c>
      <c r="C52" s="35">
        <v>439397622.72</v>
      </c>
      <c r="D52" s="20" t="s">
        <v>92</v>
      </c>
      <c r="E52" s="35">
        <v>21000000</v>
      </c>
      <c r="F52" s="35">
        <v>21000000</v>
      </c>
    </row>
    <row r="53" spans="1:6" ht="15">
      <c r="A53" s="13" t="s">
        <v>93</v>
      </c>
      <c r="B53" s="35">
        <v>92045448.9</v>
      </c>
      <c r="C53" s="35">
        <v>88920278.73</v>
      </c>
      <c r="D53" s="20" t="s">
        <v>94</v>
      </c>
      <c r="E53" s="35">
        <v>0</v>
      </c>
      <c r="F53" s="35">
        <v>0</v>
      </c>
    </row>
    <row r="54" spans="1:6" ht="15">
      <c r="A54" s="13" t="s">
        <v>95</v>
      </c>
      <c r="B54" s="35">
        <v>437430.75</v>
      </c>
      <c r="C54" s="35">
        <v>437430.75</v>
      </c>
      <c r="D54" s="20" t="s">
        <v>96</v>
      </c>
      <c r="E54" s="35">
        <v>0</v>
      </c>
      <c r="F54" s="35">
        <v>0</v>
      </c>
    </row>
    <row r="55" spans="1:6" ht="15">
      <c r="A55" s="13" t="s">
        <v>97</v>
      </c>
      <c r="B55" s="35">
        <v>-12080669.93</v>
      </c>
      <c r="C55" s="35">
        <v>-12080669.93</v>
      </c>
      <c r="D55" s="24" t="s">
        <v>98</v>
      </c>
      <c r="E55" s="35">
        <v>0</v>
      </c>
      <c r="F55" s="35">
        <v>0</v>
      </c>
    </row>
    <row r="56" spans="1:6" ht="15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 ht="15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21000000</v>
      </c>
      <c r="F57" s="34">
        <f>SUM(F50:F55)</f>
        <v>21000000</v>
      </c>
    </row>
    <row r="58" spans="1:6" ht="15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 ht="15">
      <c r="A59" s="11"/>
      <c r="B59" s="33"/>
      <c r="C59" s="33"/>
      <c r="D59" s="23" t="s">
        <v>103</v>
      </c>
      <c r="E59" s="34">
        <f>E47+E57</f>
        <v>22795918.07</v>
      </c>
      <c r="F59" s="34">
        <f>F47+F57</f>
        <v>32896064.71</v>
      </c>
    </row>
    <row r="60" spans="1:6" ht="15">
      <c r="A60" s="16" t="s">
        <v>104</v>
      </c>
      <c r="B60" s="34">
        <f>SUM(B50:B58)</f>
        <v>510457399.86999995</v>
      </c>
      <c r="C60" s="34">
        <f>SUM(C50:C58)</f>
        <v>516674662.27000004</v>
      </c>
      <c r="D60" s="22"/>
      <c r="E60" s="33"/>
      <c r="F60" s="33"/>
    </row>
    <row r="61" spans="1:6" ht="15">
      <c r="A61" s="11"/>
      <c r="B61" s="33"/>
      <c r="C61" s="33"/>
      <c r="D61" s="25" t="s">
        <v>105</v>
      </c>
      <c r="E61" s="33"/>
      <c r="F61" s="33"/>
    </row>
    <row r="62" spans="1:6" ht="15">
      <c r="A62" s="16" t="s">
        <v>106</v>
      </c>
      <c r="B62" s="34">
        <f>SUM(B47+B60)</f>
        <v>592470432.2299999</v>
      </c>
      <c r="C62" s="34">
        <f>SUM(C47+C60)</f>
        <v>632872020.1700001</v>
      </c>
      <c r="D62" s="22"/>
      <c r="E62" s="33"/>
      <c r="F62" s="33"/>
    </row>
    <row r="63" spans="1:6" ht="15">
      <c r="A63" s="11"/>
      <c r="B63" s="30"/>
      <c r="C63" s="30"/>
      <c r="D63" s="26" t="s">
        <v>107</v>
      </c>
      <c r="E63" s="32">
        <f>SUM(E64:E66)</f>
        <v>31101961.86</v>
      </c>
      <c r="F63" s="32">
        <f>SUM(F64:F66)</f>
        <v>31101961.86</v>
      </c>
    </row>
    <row r="64" spans="1:6" ht="15">
      <c r="A64" s="11"/>
      <c r="B64" s="30"/>
      <c r="C64" s="30"/>
      <c r="D64" s="27" t="s">
        <v>108</v>
      </c>
      <c r="E64" s="35">
        <v>28565905.77</v>
      </c>
      <c r="F64" s="35">
        <v>28565905.77</v>
      </c>
    </row>
    <row r="65" spans="1:6" ht="15">
      <c r="A65" s="11"/>
      <c r="B65" s="30"/>
      <c r="C65" s="30"/>
      <c r="D65" s="28" t="s">
        <v>109</v>
      </c>
      <c r="E65" s="35">
        <v>1516620</v>
      </c>
      <c r="F65" s="35">
        <v>1516620</v>
      </c>
    </row>
    <row r="66" spans="1:6" ht="15">
      <c r="A66" s="11"/>
      <c r="B66" s="30"/>
      <c r="C66" s="30"/>
      <c r="D66" s="27" t="s">
        <v>110</v>
      </c>
      <c r="E66" s="35">
        <v>1019436.09</v>
      </c>
      <c r="F66" s="35">
        <v>1019436.09</v>
      </c>
    </row>
    <row r="67" spans="1:6" ht="15">
      <c r="A67" s="11"/>
      <c r="B67" s="30"/>
      <c r="C67" s="30"/>
      <c r="D67" s="22"/>
      <c r="E67" s="33"/>
      <c r="F67" s="33"/>
    </row>
    <row r="68" spans="1:6" ht="15">
      <c r="A68" s="11"/>
      <c r="B68" s="30"/>
      <c r="C68" s="30"/>
      <c r="D68" s="26" t="s">
        <v>111</v>
      </c>
      <c r="E68" s="32">
        <f>SUM(E69:E73)</f>
        <v>538572552.3</v>
      </c>
      <c r="F68" s="32">
        <f>SUM(F69:F73)</f>
        <v>568878091.74</v>
      </c>
    </row>
    <row r="69" spans="1:6" ht="15">
      <c r="A69" s="17"/>
      <c r="B69" s="30"/>
      <c r="C69" s="30"/>
      <c r="D69" s="27" t="s">
        <v>112</v>
      </c>
      <c r="E69" s="35">
        <v>2150314.84</v>
      </c>
      <c r="F69" s="35">
        <v>79645179.14</v>
      </c>
    </row>
    <row r="70" spans="1:6" ht="15">
      <c r="A70" s="17"/>
      <c r="B70" s="30"/>
      <c r="C70" s="30"/>
      <c r="D70" s="27" t="s">
        <v>113</v>
      </c>
      <c r="E70" s="35">
        <v>530304087.81</v>
      </c>
      <c r="F70" s="35">
        <v>483114762.95</v>
      </c>
    </row>
    <row r="71" spans="1:6" ht="15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 ht="15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 ht="15">
      <c r="A73" s="17"/>
      <c r="B73" s="30"/>
      <c r="C73" s="30"/>
      <c r="D73" s="27" t="s">
        <v>116</v>
      </c>
      <c r="E73" s="35">
        <v>6118149.65</v>
      </c>
      <c r="F73" s="35">
        <v>6118149.65</v>
      </c>
    </row>
    <row r="74" spans="1:6" ht="15">
      <c r="A74" s="17"/>
      <c r="B74" s="30"/>
      <c r="C74" s="30"/>
      <c r="D74" s="22"/>
      <c r="E74" s="33"/>
      <c r="F74" s="33"/>
    </row>
    <row r="75" spans="1:6" ht="1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ht="15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 ht="15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 ht="15">
      <c r="A78" s="17"/>
      <c r="B78" s="30"/>
      <c r="C78" s="30"/>
      <c r="D78" s="22"/>
      <c r="E78" s="33"/>
      <c r="F78" s="33"/>
    </row>
    <row r="79" spans="1:6" ht="15">
      <c r="A79" s="17"/>
      <c r="B79" s="30"/>
      <c r="C79" s="30"/>
      <c r="D79" s="23" t="s">
        <v>120</v>
      </c>
      <c r="E79" s="34">
        <f>E63+E68+E75</f>
        <v>569674514.16</v>
      </c>
      <c r="F79" s="34">
        <f>F63+F68+F75</f>
        <v>599980053.6</v>
      </c>
    </row>
    <row r="80" spans="1:6" ht="15">
      <c r="A80" s="17"/>
      <c r="B80" s="30"/>
      <c r="C80" s="30"/>
      <c r="D80" s="22"/>
      <c r="E80" s="33"/>
      <c r="F80" s="33"/>
    </row>
    <row r="81" spans="1:6" ht="15">
      <c r="A81" s="17"/>
      <c r="B81" s="30"/>
      <c r="C81" s="30"/>
      <c r="D81" s="23" t="s">
        <v>121</v>
      </c>
      <c r="E81" s="34">
        <f>E59+E79</f>
        <v>592470432.23</v>
      </c>
      <c r="F81" s="34">
        <f>F59+F79</f>
        <v>632876118.3100001</v>
      </c>
    </row>
    <row r="82" spans="1:6" ht="15">
      <c r="A82" s="18"/>
      <c r="B82" s="31"/>
      <c r="C82" s="31"/>
      <c r="D82" s="29"/>
      <c r="E82" s="29"/>
      <c r="F82" s="29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/>
    <row r="98" spans="1:3" ht="15">
      <c r="A98" s="36" t="s">
        <v>124</v>
      </c>
      <c r="B98" s="37"/>
      <c r="C98" s="38"/>
    </row>
    <row r="99" spans="1:3" ht="15">
      <c r="A99" s="37"/>
      <c r="B99" s="37"/>
      <c r="C99" s="38"/>
    </row>
    <row r="100" spans="1:3" ht="15">
      <c r="A100" s="37"/>
      <c r="B100" s="37"/>
      <c r="C100" s="38"/>
    </row>
    <row r="101" spans="1:3" ht="15">
      <c r="A101" s="37"/>
      <c r="B101" s="37"/>
      <c r="C101" s="38"/>
    </row>
    <row r="102" spans="1:3" ht="15">
      <c r="A102" s="37"/>
      <c r="B102" s="37"/>
      <c r="C102" s="38"/>
    </row>
    <row r="103" spans="1:3" ht="15">
      <c r="A103" s="37"/>
      <c r="B103" s="37"/>
      <c r="C103" s="38"/>
    </row>
    <row r="104" spans="1:3" ht="15">
      <c r="A104" s="37" t="s">
        <v>130</v>
      </c>
      <c r="B104" s="37"/>
      <c r="C104" s="38" t="s">
        <v>125</v>
      </c>
    </row>
    <row r="105" spans="1:3" ht="15">
      <c r="A105" s="37" t="s">
        <v>126</v>
      </c>
      <c r="B105" s="37"/>
      <c r="C105" s="38" t="s">
        <v>127</v>
      </c>
    </row>
    <row r="106" spans="1:3" ht="15">
      <c r="A106" s="37"/>
      <c r="B106" s="37"/>
      <c r="C106" s="38"/>
    </row>
    <row r="107" spans="1:3" ht="15">
      <c r="A107" s="37"/>
      <c r="B107" s="37"/>
      <c r="C107" s="38"/>
    </row>
    <row r="108" spans="1:3" ht="15">
      <c r="A108" s="37"/>
      <c r="B108" s="37"/>
      <c r="C108" s="38"/>
    </row>
    <row r="109" spans="1:3" ht="15">
      <c r="A109" s="37"/>
      <c r="B109" s="39" t="s">
        <v>128</v>
      </c>
      <c r="C109" s="39"/>
    </row>
    <row r="110" spans="1:3" ht="15">
      <c r="A110" s="37"/>
      <c r="B110" s="37" t="s">
        <v>129</v>
      </c>
      <c r="C110" s="38"/>
    </row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60" zoomScalePageLayoutView="0" workbookViewId="0" topLeftCell="A22">
      <selection activeCell="B60" sqref="B60"/>
    </sheetView>
  </sheetViews>
  <sheetFormatPr defaultColWidth="11.421875" defaultRowHeight="15"/>
  <cols>
    <col min="1" max="1" width="74.57421875" style="0" customWidth="1"/>
    <col min="2" max="2" width="23.8515625" style="0" bestFit="1" customWidth="1"/>
    <col min="3" max="3" width="20.7109375" style="0" bestFit="1" customWidth="1"/>
    <col min="4" max="4" width="14.140625" style="0" bestFit="1" customWidth="1"/>
    <col min="5" max="5" width="11.28125" style="0" bestFit="1" customWidth="1"/>
    <col min="6" max="6" width="14.140625" style="0" bestFit="1" customWidth="1"/>
    <col min="7" max="7" width="11.57421875" style="0" bestFit="1" customWidth="1"/>
    <col min="8" max="8" width="11.28125" style="0" bestFit="1" customWidth="1"/>
  </cols>
  <sheetData>
    <row r="1" spans="1:8" ht="26.25">
      <c r="A1" s="154" t="s">
        <v>131</v>
      </c>
      <c r="B1" s="154"/>
      <c r="C1" s="154"/>
      <c r="D1" s="154"/>
      <c r="E1" s="154"/>
      <c r="F1" s="154"/>
      <c r="G1" s="154"/>
      <c r="H1" s="154"/>
    </row>
    <row r="2" spans="1:8" ht="15">
      <c r="A2" s="141" t="s">
        <v>122</v>
      </c>
      <c r="B2" s="142"/>
      <c r="C2" s="142"/>
      <c r="D2" s="142"/>
      <c r="E2" s="142"/>
      <c r="F2" s="142"/>
      <c r="G2" s="142"/>
      <c r="H2" s="143"/>
    </row>
    <row r="3" spans="1:8" ht="15">
      <c r="A3" s="144" t="s">
        <v>132</v>
      </c>
      <c r="B3" s="145"/>
      <c r="C3" s="145"/>
      <c r="D3" s="145"/>
      <c r="E3" s="145"/>
      <c r="F3" s="145"/>
      <c r="G3" s="145"/>
      <c r="H3" s="146"/>
    </row>
    <row r="4" spans="1:8" ht="15">
      <c r="A4" s="147" t="s">
        <v>133</v>
      </c>
      <c r="B4" s="148"/>
      <c r="C4" s="148"/>
      <c r="D4" s="148"/>
      <c r="E4" s="148"/>
      <c r="F4" s="148"/>
      <c r="G4" s="148"/>
      <c r="H4" s="149"/>
    </row>
    <row r="5" spans="1:8" ht="15">
      <c r="A5" s="150" t="s">
        <v>2</v>
      </c>
      <c r="B5" s="151"/>
      <c r="C5" s="151"/>
      <c r="D5" s="151"/>
      <c r="E5" s="151"/>
      <c r="F5" s="151"/>
      <c r="G5" s="151"/>
      <c r="H5" s="152"/>
    </row>
    <row r="6" spans="1:8" ht="105">
      <c r="A6" s="40" t="s">
        <v>134</v>
      </c>
      <c r="B6" s="41" t="s">
        <v>135</v>
      </c>
      <c r="C6" s="40" t="s">
        <v>136</v>
      </c>
      <c r="D6" s="40" t="s">
        <v>137</v>
      </c>
      <c r="E6" s="40" t="s">
        <v>138</v>
      </c>
      <c r="F6" s="40" t="s">
        <v>139</v>
      </c>
      <c r="G6" s="40" t="s">
        <v>140</v>
      </c>
      <c r="H6" s="42" t="s">
        <v>141</v>
      </c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43" t="s">
        <v>142</v>
      </c>
      <c r="B8" s="34">
        <f aca="true" t="shared" si="0" ref="B8:H8">B9+B13</f>
        <v>21000000</v>
      </c>
      <c r="C8" s="34">
        <f t="shared" si="0"/>
        <v>21000000</v>
      </c>
      <c r="D8" s="34">
        <f t="shared" si="0"/>
        <v>-11000000</v>
      </c>
      <c r="E8" s="34">
        <f t="shared" si="0"/>
        <v>0</v>
      </c>
      <c r="F8" s="34">
        <f t="shared" si="0"/>
        <v>53000000</v>
      </c>
      <c r="G8" s="34">
        <f t="shared" si="0"/>
        <v>-131156.67</v>
      </c>
      <c r="H8" s="34">
        <f t="shared" si="0"/>
        <v>0</v>
      </c>
    </row>
    <row r="9" spans="1:8" ht="15">
      <c r="A9" s="44" t="s">
        <v>143</v>
      </c>
      <c r="B9" s="35">
        <f>SUM(B10:B12)</f>
        <v>0</v>
      </c>
      <c r="C9" s="35">
        <f>SUM(C10:C12)</f>
        <v>0</v>
      </c>
      <c r="D9" s="35">
        <f>SUM(D10:D12)</f>
        <v>-11000000</v>
      </c>
      <c r="E9" s="35">
        <f>SUM(E10:E12)</f>
        <v>0</v>
      </c>
      <c r="F9" s="35">
        <f>B9+C9-D9+E9</f>
        <v>11000000</v>
      </c>
      <c r="G9" s="35">
        <f>SUM(G10:G12)</f>
        <v>-131156.67</v>
      </c>
      <c r="H9" s="35">
        <f>SUM(H10:H12)</f>
        <v>0</v>
      </c>
    </row>
    <row r="10" spans="1:8" ht="15">
      <c r="A10" s="45" t="s">
        <v>144</v>
      </c>
      <c r="B10" s="35"/>
      <c r="C10" s="35"/>
      <c r="D10" s="35">
        <v>-11000000</v>
      </c>
      <c r="E10" s="35"/>
      <c r="F10" s="35">
        <v>0</v>
      </c>
      <c r="G10" s="35">
        <v>-131156.67</v>
      </c>
      <c r="H10" s="35"/>
    </row>
    <row r="11" spans="1:8" ht="15">
      <c r="A11" s="45" t="s">
        <v>145</v>
      </c>
      <c r="B11" s="35"/>
      <c r="C11" s="35"/>
      <c r="D11" s="35"/>
      <c r="E11" s="35"/>
      <c r="F11" s="35">
        <f aca="true" t="shared" si="1" ref="F11:F16">B11+C11-D11+E11</f>
        <v>0</v>
      </c>
      <c r="G11" s="35"/>
      <c r="H11" s="35"/>
    </row>
    <row r="12" spans="1:8" ht="15">
      <c r="A12" s="45" t="s">
        <v>146</v>
      </c>
      <c r="B12" s="35"/>
      <c r="C12" s="35"/>
      <c r="D12" s="35"/>
      <c r="E12" s="35"/>
      <c r="F12" s="35">
        <f t="shared" si="1"/>
        <v>0</v>
      </c>
      <c r="G12" s="35"/>
      <c r="H12" s="35"/>
    </row>
    <row r="13" spans="1:8" ht="15">
      <c r="A13" s="44" t="s">
        <v>147</v>
      </c>
      <c r="B13" s="35">
        <f>SUM(B14:B16)</f>
        <v>21000000</v>
      </c>
      <c r="C13" s="35">
        <f aca="true" t="shared" si="2" ref="C13:H13">SUM(C14:C16)</f>
        <v>21000000</v>
      </c>
      <c r="D13" s="35">
        <f t="shared" si="2"/>
        <v>0</v>
      </c>
      <c r="E13" s="35">
        <f t="shared" si="2"/>
        <v>0</v>
      </c>
      <c r="F13" s="35">
        <f t="shared" si="1"/>
        <v>42000000</v>
      </c>
      <c r="G13" s="35">
        <f>SUM(G14:G16)</f>
        <v>0</v>
      </c>
      <c r="H13" s="35">
        <f t="shared" si="2"/>
        <v>0</v>
      </c>
    </row>
    <row r="14" spans="1:8" ht="15">
      <c r="A14" s="45" t="s">
        <v>148</v>
      </c>
      <c r="B14" s="35">
        <v>21000000</v>
      </c>
      <c r="C14" s="35">
        <v>21000000</v>
      </c>
      <c r="D14" s="35"/>
      <c r="E14" s="35"/>
      <c r="F14" s="35">
        <f t="shared" si="1"/>
        <v>42000000</v>
      </c>
      <c r="G14" s="35"/>
      <c r="H14" s="35"/>
    </row>
    <row r="15" spans="1:8" ht="15">
      <c r="A15" s="45" t="s">
        <v>149</v>
      </c>
      <c r="B15" s="35">
        <v>0</v>
      </c>
      <c r="C15" s="35">
        <v>0</v>
      </c>
      <c r="D15" s="35"/>
      <c r="E15" s="35"/>
      <c r="F15" s="35">
        <f t="shared" si="1"/>
        <v>0</v>
      </c>
      <c r="G15" s="35"/>
      <c r="H15" s="35"/>
    </row>
    <row r="16" spans="1:8" ht="15">
      <c r="A16" s="45" t="s">
        <v>150</v>
      </c>
      <c r="B16" s="35">
        <v>0</v>
      </c>
      <c r="C16" s="35">
        <v>0</v>
      </c>
      <c r="D16" s="35"/>
      <c r="E16" s="35"/>
      <c r="F16" s="35">
        <f t="shared" si="1"/>
        <v>0</v>
      </c>
      <c r="G16" s="35"/>
      <c r="H16" s="35"/>
    </row>
    <row r="17" spans="1:8" ht="15">
      <c r="A17" s="11"/>
      <c r="B17" s="46"/>
      <c r="C17" s="46"/>
      <c r="D17" s="46"/>
      <c r="E17" s="46"/>
      <c r="F17" s="46"/>
      <c r="G17" s="46"/>
      <c r="H17" s="46"/>
    </row>
    <row r="18" spans="1:8" ht="15">
      <c r="A18" s="43" t="s">
        <v>151</v>
      </c>
      <c r="B18" s="34"/>
      <c r="C18" s="47"/>
      <c r="D18" s="47"/>
      <c r="E18" s="47"/>
      <c r="F18" s="34">
        <f>B18+C18-D18+E18</f>
        <v>0</v>
      </c>
      <c r="G18" s="47"/>
      <c r="H18" s="47"/>
    </row>
    <row r="19" spans="1:8" ht="15">
      <c r="A19" s="8"/>
      <c r="B19" s="48"/>
      <c r="C19" s="48"/>
      <c r="D19" s="48"/>
      <c r="E19" s="48"/>
      <c r="F19" s="48"/>
      <c r="G19" s="48"/>
      <c r="H19" s="48"/>
    </row>
    <row r="20" spans="1:8" ht="15">
      <c r="A20" s="43" t="s">
        <v>152</v>
      </c>
      <c r="B20" s="34">
        <f>B8+B18</f>
        <v>21000000</v>
      </c>
      <c r="C20" s="34">
        <f aca="true" t="shared" si="3" ref="C20:H20">C8+C18</f>
        <v>21000000</v>
      </c>
      <c r="D20" s="34">
        <f t="shared" si="3"/>
        <v>-11000000</v>
      </c>
      <c r="E20" s="34">
        <f t="shared" si="3"/>
        <v>0</v>
      </c>
      <c r="F20" s="34">
        <f>F8+F18</f>
        <v>53000000</v>
      </c>
      <c r="G20" s="34">
        <f t="shared" si="3"/>
        <v>-131156.67</v>
      </c>
      <c r="H20" s="34">
        <f t="shared" si="3"/>
        <v>0</v>
      </c>
    </row>
    <row r="21" spans="1:8" ht="15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3" t="s">
        <v>153</v>
      </c>
      <c r="B22" s="34">
        <f aca="true" t="shared" si="4" ref="B22:H22">SUM(B23:B25)</f>
        <v>0</v>
      </c>
      <c r="C22" s="34">
        <f t="shared" si="4"/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</row>
    <row r="23" spans="1:8" ht="15">
      <c r="A23" s="49" t="s">
        <v>154</v>
      </c>
      <c r="B23" s="35"/>
      <c r="C23" s="35"/>
      <c r="D23" s="35"/>
      <c r="E23" s="35"/>
      <c r="F23" s="35">
        <f>B23+C23-D23+E23</f>
        <v>0</v>
      </c>
      <c r="G23" s="35"/>
      <c r="H23" s="35"/>
    </row>
    <row r="24" spans="1:8" ht="15">
      <c r="A24" s="49" t="s">
        <v>155</v>
      </c>
      <c r="B24" s="35"/>
      <c r="C24" s="35"/>
      <c r="D24" s="35"/>
      <c r="E24" s="35"/>
      <c r="F24" s="35">
        <f>B24+C24-D24+E24</f>
        <v>0</v>
      </c>
      <c r="G24" s="35"/>
      <c r="H24" s="35"/>
    </row>
    <row r="25" spans="1:8" ht="15">
      <c r="A25" s="49" t="s">
        <v>156</v>
      </c>
      <c r="B25" s="35"/>
      <c r="C25" s="35"/>
      <c r="D25" s="35"/>
      <c r="E25" s="35"/>
      <c r="F25" s="35">
        <f>B25+C25-D25+E25</f>
        <v>0</v>
      </c>
      <c r="G25" s="35"/>
      <c r="H25" s="35"/>
    </row>
    <row r="26" spans="1:8" ht="15">
      <c r="A26" s="50" t="s">
        <v>157</v>
      </c>
      <c r="B26" s="33"/>
      <c r="C26" s="33"/>
      <c r="D26" s="33"/>
      <c r="E26" s="33"/>
      <c r="F26" s="33"/>
      <c r="G26" s="33"/>
      <c r="H26" s="33"/>
    </row>
    <row r="27" spans="1:8" ht="17.25">
      <c r="A27" s="43" t="s">
        <v>158</v>
      </c>
      <c r="B27" s="34">
        <f>SUM(B28:B30)</f>
        <v>0</v>
      </c>
      <c r="C27" s="34">
        <f aca="true" t="shared" si="5" ref="C27:H27">SUM(C28:C30)</f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</row>
    <row r="28" spans="1:8" ht="15">
      <c r="A28" s="49" t="s">
        <v>159</v>
      </c>
      <c r="B28" s="35"/>
      <c r="C28" s="35"/>
      <c r="D28" s="35"/>
      <c r="E28" s="35"/>
      <c r="F28" s="35">
        <f>B28+C28-D28+E28</f>
        <v>0</v>
      </c>
      <c r="G28" s="35"/>
      <c r="H28" s="35"/>
    </row>
    <row r="29" spans="1:8" ht="15">
      <c r="A29" s="49" t="s">
        <v>160</v>
      </c>
      <c r="B29" s="35"/>
      <c r="C29" s="35"/>
      <c r="D29" s="35"/>
      <c r="E29" s="35"/>
      <c r="F29" s="35">
        <f>B29+C29-D29+E29</f>
        <v>0</v>
      </c>
      <c r="G29" s="35"/>
      <c r="H29" s="35"/>
    </row>
    <row r="30" spans="1:8" ht="15">
      <c r="A30" s="49" t="s">
        <v>161</v>
      </c>
      <c r="B30" s="35"/>
      <c r="C30" s="35"/>
      <c r="D30" s="35"/>
      <c r="E30" s="35"/>
      <c r="F30" s="35">
        <f>B30+C30-D30+E30</f>
        <v>0</v>
      </c>
      <c r="G30" s="35"/>
      <c r="H30" s="35"/>
    </row>
    <row r="31" spans="1:8" ht="15">
      <c r="A31" s="51" t="s">
        <v>157</v>
      </c>
      <c r="B31" s="52"/>
      <c r="C31" s="52"/>
      <c r="D31" s="52"/>
      <c r="E31" s="52"/>
      <c r="F31" s="52"/>
      <c r="G31" s="52"/>
      <c r="H31" s="52"/>
    </row>
    <row r="32" ht="15">
      <c r="A32" s="1"/>
    </row>
    <row r="33" spans="1:8" ht="15">
      <c r="A33" s="153" t="s">
        <v>162</v>
      </c>
      <c r="B33" s="153"/>
      <c r="C33" s="153"/>
      <c r="D33" s="153"/>
      <c r="E33" s="153"/>
      <c r="F33" s="153"/>
      <c r="G33" s="153"/>
      <c r="H33" s="153"/>
    </row>
    <row r="34" spans="1:8" ht="15">
      <c r="A34" s="153"/>
      <c r="B34" s="153"/>
      <c r="C34" s="153"/>
      <c r="D34" s="153"/>
      <c r="E34" s="153"/>
      <c r="F34" s="153"/>
      <c r="G34" s="153"/>
      <c r="H34" s="153"/>
    </row>
    <row r="35" spans="1:8" ht="15">
      <c r="A35" s="153"/>
      <c r="B35" s="153"/>
      <c r="C35" s="153"/>
      <c r="D35" s="153"/>
      <c r="E35" s="153"/>
      <c r="F35" s="153"/>
      <c r="G35" s="153"/>
      <c r="H35" s="153"/>
    </row>
    <row r="36" spans="1:8" ht="15">
      <c r="A36" s="153"/>
      <c r="B36" s="153"/>
      <c r="C36" s="153"/>
      <c r="D36" s="153"/>
      <c r="E36" s="153"/>
      <c r="F36" s="153"/>
      <c r="G36" s="153"/>
      <c r="H36" s="153"/>
    </row>
    <row r="37" spans="1:8" ht="15">
      <c r="A37" s="153"/>
      <c r="B37" s="153"/>
      <c r="C37" s="153"/>
      <c r="D37" s="153"/>
      <c r="E37" s="153"/>
      <c r="F37" s="153"/>
      <c r="G37" s="153"/>
      <c r="H37" s="153"/>
    </row>
    <row r="38" ht="15">
      <c r="A38" s="1"/>
    </row>
    <row r="39" spans="1:6" ht="60">
      <c r="A39" s="40" t="s">
        <v>163</v>
      </c>
      <c r="B39" s="40" t="s">
        <v>164</v>
      </c>
      <c r="C39" s="40" t="s">
        <v>165</v>
      </c>
      <c r="D39" s="40" t="s">
        <v>166</v>
      </c>
      <c r="E39" s="40" t="s">
        <v>167</v>
      </c>
      <c r="F39" s="42" t="s">
        <v>168</v>
      </c>
    </row>
    <row r="40" spans="1:6" ht="15">
      <c r="A40" s="8"/>
      <c r="B40" s="53"/>
      <c r="C40" s="53"/>
      <c r="D40" s="53"/>
      <c r="E40" s="53"/>
      <c r="F40" s="53"/>
    </row>
    <row r="41" spans="1:6" ht="15">
      <c r="A41" s="43" t="s">
        <v>169</v>
      </c>
      <c r="B41" s="54">
        <f>SUM(B42:B45)</f>
        <v>0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</row>
    <row r="42" spans="1:8" ht="15">
      <c r="A42" s="49" t="s">
        <v>170</v>
      </c>
      <c r="B42" s="55"/>
      <c r="C42" s="55"/>
      <c r="D42" s="55"/>
      <c r="E42" s="55"/>
      <c r="F42" s="55"/>
      <c r="G42" s="56"/>
      <c r="H42" s="56"/>
    </row>
    <row r="43" spans="1:8" ht="15">
      <c r="A43" s="49" t="s">
        <v>171</v>
      </c>
      <c r="B43" s="55"/>
      <c r="C43" s="55"/>
      <c r="D43" s="55"/>
      <c r="E43" s="55"/>
      <c r="F43" s="55"/>
      <c r="G43" s="56"/>
      <c r="H43" s="56"/>
    </row>
    <row r="44" spans="1:8" ht="15">
      <c r="A44" s="49" t="s">
        <v>172</v>
      </c>
      <c r="B44" s="55"/>
      <c r="C44" s="55"/>
      <c r="D44" s="55"/>
      <c r="E44" s="55"/>
      <c r="F44" s="55"/>
      <c r="G44" s="56"/>
      <c r="H44" s="56"/>
    </row>
    <row r="45" spans="1:6" ht="15">
      <c r="A45" s="57" t="s">
        <v>157</v>
      </c>
      <c r="B45" s="18"/>
      <c r="C45" s="18"/>
      <c r="D45" s="18"/>
      <c r="E45" s="18"/>
      <c r="F45" s="18"/>
    </row>
    <row r="48" spans="1:3" ht="15">
      <c r="A48" s="36" t="s">
        <v>124</v>
      </c>
      <c r="B48" s="37"/>
      <c r="C48" s="38"/>
    </row>
    <row r="49" spans="1:3" ht="15">
      <c r="A49" s="37"/>
      <c r="B49" s="37"/>
      <c r="C49" s="38"/>
    </row>
    <row r="50" spans="1:3" ht="15">
      <c r="A50" s="37"/>
      <c r="B50" s="37"/>
      <c r="C50" s="38"/>
    </row>
    <row r="51" spans="1:3" ht="15">
      <c r="A51" s="37"/>
      <c r="B51" s="37"/>
      <c r="C51" s="38"/>
    </row>
    <row r="52" spans="1:3" ht="15">
      <c r="A52" s="37"/>
      <c r="B52" s="37"/>
      <c r="C52" s="38"/>
    </row>
    <row r="53" spans="1:3" ht="15">
      <c r="A53" s="37"/>
      <c r="B53" s="37"/>
      <c r="C53" s="38"/>
    </row>
    <row r="54" spans="1:3" ht="15">
      <c r="A54" s="37" t="s">
        <v>173</v>
      </c>
      <c r="B54" s="37"/>
      <c r="C54" s="38" t="s">
        <v>125</v>
      </c>
    </row>
    <row r="55" spans="1:3" ht="15">
      <c r="A55" s="37" t="s">
        <v>126</v>
      </c>
      <c r="B55" s="37"/>
      <c r="C55" s="38" t="s">
        <v>127</v>
      </c>
    </row>
    <row r="56" spans="1:3" ht="15">
      <c r="A56" s="37"/>
      <c r="B56" s="37"/>
      <c r="C56" s="38"/>
    </row>
    <row r="57" spans="1:3" ht="15">
      <c r="A57" s="37"/>
      <c r="B57" s="37"/>
      <c r="C57" s="38"/>
    </row>
    <row r="58" spans="1:3" ht="15">
      <c r="A58" s="37"/>
      <c r="B58" s="37"/>
      <c r="C58" s="38"/>
    </row>
    <row r="59" spans="1:3" ht="15">
      <c r="A59" s="37"/>
      <c r="B59" s="39" t="s">
        <v>128</v>
      </c>
      <c r="C59" s="39"/>
    </row>
    <row r="60" spans="1:3" ht="15">
      <c r="A60" s="37"/>
      <c r="B60" s="37" t="s">
        <v>129</v>
      </c>
      <c r="C60" s="38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PageLayoutView="0" workbookViewId="0" topLeftCell="A4">
      <selection activeCell="B38" sqref="B38"/>
    </sheetView>
  </sheetViews>
  <sheetFormatPr defaultColWidth="11.421875" defaultRowHeight="15"/>
  <cols>
    <col min="1" max="1" width="77.8515625" style="0" customWidth="1"/>
  </cols>
  <sheetData>
    <row r="1" spans="1:11" ht="21">
      <c r="A1" s="140" t="s">
        <v>174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">
      <c r="A2" s="141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">
      <c r="A3" s="144" t="s">
        <v>175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">
      <c r="A4" s="147" t="s">
        <v>176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15">
      <c r="A5" s="144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</row>
    <row r="6" spans="1:11" ht="180">
      <c r="A6" s="42" t="s">
        <v>177</v>
      </c>
      <c r="B6" s="42" t="s">
        <v>178</v>
      </c>
      <c r="C6" s="42" t="s">
        <v>179</v>
      </c>
      <c r="D6" s="42" t="s">
        <v>180</v>
      </c>
      <c r="E6" s="42" t="s">
        <v>181</v>
      </c>
      <c r="F6" s="42" t="s">
        <v>182</v>
      </c>
      <c r="G6" s="42" t="s">
        <v>183</v>
      </c>
      <c r="H6" s="42" t="s">
        <v>184</v>
      </c>
      <c r="I6" s="4" t="s">
        <v>185</v>
      </c>
      <c r="J6" s="4" t="s">
        <v>186</v>
      </c>
      <c r="K6" s="4" t="s">
        <v>187</v>
      </c>
    </row>
    <row r="7" spans="1:11" ht="15">
      <c r="A7" s="58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>
      <c r="A8" s="10" t="s">
        <v>188</v>
      </c>
      <c r="B8" s="59"/>
      <c r="C8" s="59"/>
      <c r="D8" s="59"/>
      <c r="E8" s="60">
        <f>SUM(E9:E12)</f>
        <v>0</v>
      </c>
      <c r="F8" s="59"/>
      <c r="G8" s="60">
        <f>SUM(G9:G12)</f>
        <v>0</v>
      </c>
      <c r="H8" s="60">
        <f>SUM(H9:H12)</f>
        <v>0</v>
      </c>
      <c r="I8" s="60">
        <f>SUM(I9:I12)</f>
        <v>0</v>
      </c>
      <c r="J8" s="60">
        <f>SUM(J9:J12)</f>
        <v>0</v>
      </c>
      <c r="K8" s="60">
        <f>SUM(K9:K12)</f>
        <v>0</v>
      </c>
    </row>
    <row r="9" spans="1:11" ht="15">
      <c r="A9" s="61" t="s">
        <v>189</v>
      </c>
      <c r="B9" s="62"/>
      <c r="C9" s="62"/>
      <c r="D9" s="62"/>
      <c r="E9" s="63"/>
      <c r="F9" s="55"/>
      <c r="G9" s="63"/>
      <c r="H9" s="63"/>
      <c r="I9" s="63"/>
      <c r="J9" s="63"/>
      <c r="K9" s="63">
        <v>0</v>
      </c>
    </row>
    <row r="10" spans="1:11" ht="15">
      <c r="A10" s="61" t="s">
        <v>190</v>
      </c>
      <c r="B10" s="62"/>
      <c r="C10" s="62"/>
      <c r="D10" s="62"/>
      <c r="E10" s="63"/>
      <c r="F10" s="55"/>
      <c r="G10" s="63"/>
      <c r="H10" s="63"/>
      <c r="I10" s="63"/>
      <c r="J10" s="63"/>
      <c r="K10" s="63">
        <v>0</v>
      </c>
    </row>
    <row r="11" spans="1:11" ht="15">
      <c r="A11" s="61" t="s">
        <v>191</v>
      </c>
      <c r="B11" s="62"/>
      <c r="C11" s="62"/>
      <c r="D11" s="62"/>
      <c r="E11" s="63"/>
      <c r="F11" s="55"/>
      <c r="G11" s="63"/>
      <c r="H11" s="63"/>
      <c r="I11" s="63"/>
      <c r="J11" s="63"/>
      <c r="K11" s="63">
        <v>0</v>
      </c>
    </row>
    <row r="12" spans="1:11" ht="15">
      <c r="A12" s="61" t="s">
        <v>192</v>
      </c>
      <c r="B12" s="62"/>
      <c r="C12" s="62"/>
      <c r="D12" s="62"/>
      <c r="E12" s="63"/>
      <c r="F12" s="55"/>
      <c r="G12" s="63"/>
      <c r="H12" s="63"/>
      <c r="I12" s="63"/>
      <c r="J12" s="63"/>
      <c r="K12" s="63">
        <v>0</v>
      </c>
    </row>
    <row r="13" spans="1:11" ht="15">
      <c r="A13" s="64" t="s">
        <v>157</v>
      </c>
      <c r="B13" s="65"/>
      <c r="C13" s="65"/>
      <c r="D13" s="65"/>
      <c r="E13" s="66"/>
      <c r="F13" s="11"/>
      <c r="G13" s="66"/>
      <c r="H13" s="66"/>
      <c r="I13" s="66"/>
      <c r="J13" s="66"/>
      <c r="K13" s="66"/>
    </row>
    <row r="14" spans="1:11" ht="15">
      <c r="A14" s="10" t="s">
        <v>193</v>
      </c>
      <c r="B14" s="59"/>
      <c r="C14" s="59"/>
      <c r="D14" s="59"/>
      <c r="E14" s="60">
        <f>SUM(E15:E18)</f>
        <v>0</v>
      </c>
      <c r="F14" s="59"/>
      <c r="G14" s="60">
        <f>SUM(G15:G18)</f>
        <v>0</v>
      </c>
      <c r="H14" s="60">
        <f>SUM(H15:H18)</f>
        <v>0</v>
      </c>
      <c r="I14" s="60">
        <f>SUM(I15:I18)</f>
        <v>0</v>
      </c>
      <c r="J14" s="60">
        <f>SUM(J15:J18)</f>
        <v>0</v>
      </c>
      <c r="K14" s="60">
        <f>SUM(K15:K18)</f>
        <v>0</v>
      </c>
    </row>
    <row r="15" spans="1:11" ht="15">
      <c r="A15" s="61" t="s">
        <v>194</v>
      </c>
      <c r="B15" s="62"/>
      <c r="C15" s="62"/>
      <c r="D15" s="62"/>
      <c r="E15" s="63"/>
      <c r="F15" s="55"/>
      <c r="G15" s="63"/>
      <c r="H15" s="63"/>
      <c r="I15" s="63"/>
      <c r="J15" s="63"/>
      <c r="K15" s="63">
        <v>0</v>
      </c>
    </row>
    <row r="16" spans="1:11" ht="15">
      <c r="A16" s="61" t="s">
        <v>195</v>
      </c>
      <c r="B16" s="62"/>
      <c r="C16" s="62"/>
      <c r="D16" s="62"/>
      <c r="E16" s="63"/>
      <c r="F16" s="55"/>
      <c r="G16" s="63"/>
      <c r="H16" s="63"/>
      <c r="I16" s="63"/>
      <c r="J16" s="63"/>
      <c r="K16" s="63">
        <v>0</v>
      </c>
    </row>
    <row r="17" spans="1:11" ht="15">
      <c r="A17" s="61" t="s">
        <v>196</v>
      </c>
      <c r="B17" s="62"/>
      <c r="C17" s="62"/>
      <c r="D17" s="62"/>
      <c r="E17" s="63"/>
      <c r="F17" s="55"/>
      <c r="G17" s="63"/>
      <c r="H17" s="63"/>
      <c r="I17" s="63"/>
      <c r="J17" s="63"/>
      <c r="K17" s="63">
        <v>0</v>
      </c>
    </row>
    <row r="18" spans="1:11" ht="15">
      <c r="A18" s="61" t="s">
        <v>197</v>
      </c>
      <c r="B18" s="62"/>
      <c r="C18" s="62"/>
      <c r="D18" s="62"/>
      <c r="E18" s="63"/>
      <c r="F18" s="55"/>
      <c r="G18" s="63"/>
      <c r="H18" s="63"/>
      <c r="I18" s="63"/>
      <c r="J18" s="63"/>
      <c r="K18" s="63">
        <v>0</v>
      </c>
    </row>
    <row r="19" spans="1:11" ht="15">
      <c r="A19" s="64" t="s">
        <v>157</v>
      </c>
      <c r="B19" s="65"/>
      <c r="C19" s="65"/>
      <c r="D19" s="65"/>
      <c r="E19" s="66"/>
      <c r="F19" s="11"/>
      <c r="G19" s="66"/>
      <c r="H19" s="66"/>
      <c r="I19" s="66"/>
      <c r="J19" s="66"/>
      <c r="K19" s="66"/>
    </row>
    <row r="20" spans="1:11" ht="15">
      <c r="A20" s="10" t="s">
        <v>198</v>
      </c>
      <c r="B20" s="59"/>
      <c r="C20" s="59"/>
      <c r="D20" s="59"/>
      <c r="E20" s="60">
        <f>E8+E14</f>
        <v>0</v>
      </c>
      <c r="F20" s="59"/>
      <c r="G20" s="60">
        <f>G8+G14</f>
        <v>0</v>
      </c>
      <c r="H20" s="60">
        <f>H8+H14</f>
        <v>0</v>
      </c>
      <c r="I20" s="60">
        <f>I8+I14</f>
        <v>0</v>
      </c>
      <c r="J20" s="60">
        <f>J8+J14</f>
        <v>0</v>
      </c>
      <c r="K20" s="60">
        <f>K8+K14</f>
        <v>0</v>
      </c>
    </row>
    <row r="21" spans="1:11" ht="15">
      <c r="A21" s="67"/>
      <c r="B21" s="68"/>
      <c r="C21" s="68"/>
      <c r="D21" s="68"/>
      <c r="E21" s="68"/>
      <c r="F21" s="68"/>
      <c r="G21" s="69"/>
      <c r="H21" s="69"/>
      <c r="I21" s="69"/>
      <c r="J21" s="69"/>
      <c r="K21" s="69"/>
    </row>
    <row r="23" spans="1:3" ht="15">
      <c r="A23" s="36" t="s">
        <v>124</v>
      </c>
      <c r="B23" s="37"/>
      <c r="C23" s="38"/>
    </row>
    <row r="24" spans="1:3" ht="15">
      <c r="A24" s="37"/>
      <c r="B24" s="37"/>
      <c r="C24" s="38"/>
    </row>
    <row r="25" spans="1:3" ht="15">
      <c r="A25" s="37"/>
      <c r="B25" s="37"/>
      <c r="C25" s="38"/>
    </row>
    <row r="26" spans="1:3" ht="15">
      <c r="A26" s="37"/>
      <c r="B26" s="37"/>
      <c r="C26" s="38"/>
    </row>
    <row r="27" spans="1:3" ht="15">
      <c r="A27" s="37"/>
      <c r="B27" s="37"/>
      <c r="C27" s="38"/>
    </row>
    <row r="28" spans="1:3" ht="15">
      <c r="A28" s="37"/>
      <c r="B28" s="37"/>
      <c r="C28" s="38"/>
    </row>
    <row r="29" spans="1:3" ht="15">
      <c r="A29" s="37" t="s">
        <v>173</v>
      </c>
      <c r="B29" s="37"/>
      <c r="C29" s="38" t="s">
        <v>125</v>
      </c>
    </row>
    <row r="30" spans="1:3" ht="15">
      <c r="A30" s="37" t="s">
        <v>126</v>
      </c>
      <c r="B30" s="37"/>
      <c r="C30" s="38" t="s">
        <v>127</v>
      </c>
    </row>
    <row r="31" spans="1:3" ht="15">
      <c r="A31" s="37"/>
      <c r="B31" s="37"/>
      <c r="C31" s="38"/>
    </row>
    <row r="32" spans="1:3" ht="15">
      <c r="A32" s="37"/>
      <c r="B32" s="37"/>
      <c r="C32" s="38"/>
    </row>
    <row r="33" spans="1:3" ht="15">
      <c r="A33" s="37"/>
      <c r="B33" s="37"/>
      <c r="C33" s="38"/>
    </row>
    <row r="34" spans="1:3" ht="15">
      <c r="A34" s="37"/>
      <c r="B34" s="39" t="s">
        <v>128</v>
      </c>
      <c r="C34" s="39"/>
    </row>
    <row r="35" spans="1:3" ht="22.5">
      <c r="A35" s="37"/>
      <c r="B35" s="37" t="s">
        <v>129</v>
      </c>
      <c r="C35" s="38"/>
    </row>
  </sheetData>
  <sheetProtection/>
  <mergeCells count="5">
    <mergeCell ref="A1:K1"/>
    <mergeCell ref="A2:K2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view="pageBreakPreview" zoomScale="60" zoomScalePageLayoutView="0" workbookViewId="0" topLeftCell="A46">
      <selection activeCell="B33" sqref="B33"/>
    </sheetView>
  </sheetViews>
  <sheetFormatPr defaultColWidth="11.421875" defaultRowHeight="15"/>
  <cols>
    <col min="1" max="1" width="89.140625" style="0" customWidth="1"/>
    <col min="2" max="2" width="23.8515625" style="0" bestFit="1" customWidth="1"/>
    <col min="3" max="3" width="20.7109375" style="0" bestFit="1" customWidth="1"/>
    <col min="4" max="4" width="15.140625" style="0" bestFit="1" customWidth="1"/>
  </cols>
  <sheetData>
    <row r="1" spans="1:4" ht="21">
      <c r="A1" s="140" t="s">
        <v>199</v>
      </c>
      <c r="B1" s="140"/>
      <c r="C1" s="140"/>
      <c r="D1" s="140"/>
    </row>
    <row r="2" spans="1:4" ht="15">
      <c r="A2" s="141" t="s">
        <v>122</v>
      </c>
      <c r="B2" s="142"/>
      <c r="C2" s="142"/>
      <c r="D2" s="143"/>
    </row>
    <row r="3" spans="1:4" ht="15">
      <c r="A3" s="144" t="s">
        <v>200</v>
      </c>
      <c r="B3" s="145"/>
      <c r="C3" s="145"/>
      <c r="D3" s="146"/>
    </row>
    <row r="4" spans="1:4" ht="15">
      <c r="A4" s="147" t="s">
        <v>176</v>
      </c>
      <c r="B4" s="148"/>
      <c r="C4" s="148"/>
      <c r="D4" s="149"/>
    </row>
    <row r="5" spans="1:4" ht="15">
      <c r="A5" s="150" t="s">
        <v>2</v>
      </c>
      <c r="B5" s="151"/>
      <c r="C5" s="151"/>
      <c r="D5" s="152"/>
    </row>
    <row r="7" spans="1:4" ht="30">
      <c r="A7" s="70" t="s">
        <v>4</v>
      </c>
      <c r="B7" s="42" t="s">
        <v>201</v>
      </c>
      <c r="C7" s="42" t="s">
        <v>202</v>
      </c>
      <c r="D7" s="42" t="s">
        <v>203</v>
      </c>
    </row>
    <row r="8" spans="1:4" ht="15">
      <c r="A8" s="16" t="s">
        <v>204</v>
      </c>
      <c r="B8" s="71">
        <f>SUM(B9:B11)</f>
        <v>311923440.71</v>
      </c>
      <c r="C8" s="71">
        <f>SUM(C9:C11)</f>
        <v>191994403.32</v>
      </c>
      <c r="D8" s="71">
        <f>SUM(D9:D11)</f>
        <v>96310752.13</v>
      </c>
    </row>
    <row r="9" spans="1:4" ht="15">
      <c r="A9" s="72" t="s">
        <v>205</v>
      </c>
      <c r="B9" s="73">
        <v>174211195.89</v>
      </c>
      <c r="C9" s="73">
        <v>123845088.08</v>
      </c>
      <c r="D9" s="73">
        <v>73571040.89</v>
      </c>
    </row>
    <row r="10" spans="1:4" ht="15">
      <c r="A10" s="72" t="s">
        <v>206</v>
      </c>
      <c r="B10" s="73">
        <v>137712244.82</v>
      </c>
      <c r="C10" s="73">
        <v>68149315.24</v>
      </c>
      <c r="D10" s="73">
        <v>22739711.24</v>
      </c>
    </row>
    <row r="11" spans="1:4" ht="15">
      <c r="A11" s="72" t="s">
        <v>207</v>
      </c>
      <c r="B11" s="73">
        <v>0</v>
      </c>
      <c r="C11" s="73">
        <v>0</v>
      </c>
      <c r="D11" s="73">
        <v>0</v>
      </c>
    </row>
    <row r="12" spans="1:4" ht="15">
      <c r="A12" s="13"/>
      <c r="B12" s="74"/>
      <c r="C12" s="74"/>
      <c r="D12" s="74"/>
    </row>
    <row r="13" spans="1:4" ht="15">
      <c r="A13" s="16" t="s">
        <v>208</v>
      </c>
      <c r="B13" s="71">
        <f>SUM(B14:B15)</f>
        <v>300923440.71</v>
      </c>
      <c r="C13" s="71">
        <f>SUM(C14:C15)</f>
        <v>215967515.75</v>
      </c>
      <c r="D13" s="71">
        <f>SUM(D14:D15)</f>
        <v>191136782.24</v>
      </c>
    </row>
    <row r="14" spans="1:4" ht="15">
      <c r="A14" s="72" t="s">
        <v>209</v>
      </c>
      <c r="B14" s="73">
        <v>163211195.89</v>
      </c>
      <c r="C14" s="73">
        <v>92434272.19</v>
      </c>
      <c r="D14" s="73">
        <v>79218690.88</v>
      </c>
    </row>
    <row r="15" spans="1:4" ht="15">
      <c r="A15" s="72" t="s">
        <v>210</v>
      </c>
      <c r="B15" s="73">
        <v>137712244.82</v>
      </c>
      <c r="C15" s="73">
        <v>123533243.56</v>
      </c>
      <c r="D15" s="73">
        <v>111918091.36</v>
      </c>
    </row>
    <row r="16" spans="1:4" ht="15">
      <c r="A16" s="13"/>
      <c r="B16" s="74"/>
      <c r="C16" s="74"/>
      <c r="D16" s="74"/>
    </row>
    <row r="17" spans="1:4" ht="15">
      <c r="A17" s="16" t="s">
        <v>211</v>
      </c>
      <c r="B17" s="75">
        <v>0</v>
      </c>
      <c r="C17" s="71">
        <f>C18+C19</f>
        <v>200347313.75</v>
      </c>
      <c r="D17" s="71">
        <f>D18+D19</f>
        <v>200347313.75</v>
      </c>
    </row>
    <row r="18" spans="1:4" ht="15">
      <c r="A18" s="72" t="s">
        <v>212</v>
      </c>
      <c r="B18" s="76">
        <v>0</v>
      </c>
      <c r="C18" s="73">
        <v>49746277.68</v>
      </c>
      <c r="D18" s="73">
        <v>49746277.68</v>
      </c>
    </row>
    <row r="19" spans="1:4" ht="15">
      <c r="A19" s="72" t="s">
        <v>213</v>
      </c>
      <c r="B19" s="76">
        <v>0</v>
      </c>
      <c r="C19" s="73">
        <v>150601036.07</v>
      </c>
      <c r="D19" s="77">
        <v>150601036.07</v>
      </c>
    </row>
    <row r="20" spans="1:4" ht="15">
      <c r="A20" s="13"/>
      <c r="B20" s="74"/>
      <c r="C20" s="74"/>
      <c r="D20" s="74"/>
    </row>
    <row r="21" spans="1:4" ht="15">
      <c r="A21" s="16" t="s">
        <v>214</v>
      </c>
      <c r="B21" s="71">
        <f>B8-B13+B17</f>
        <v>11000000</v>
      </c>
      <c r="C21" s="71">
        <f>C8-C13+C17</f>
        <v>176374201.32</v>
      </c>
      <c r="D21" s="71">
        <f>D8-D13+D17</f>
        <v>105521283.63999999</v>
      </c>
    </row>
    <row r="22" spans="1:4" ht="15">
      <c r="A22" s="16"/>
      <c r="B22" s="74"/>
      <c r="C22" s="74"/>
      <c r="D22" s="74"/>
    </row>
    <row r="23" spans="1:4" ht="15">
      <c r="A23" s="16" t="s">
        <v>215</v>
      </c>
      <c r="B23" s="71">
        <f>B21-B11</f>
        <v>11000000</v>
      </c>
      <c r="C23" s="71">
        <f>C21-C11</f>
        <v>176374201.32</v>
      </c>
      <c r="D23" s="71">
        <f>D21-D11</f>
        <v>105521283.63999999</v>
      </c>
    </row>
    <row r="24" spans="1:4" ht="15">
      <c r="A24" s="16"/>
      <c r="B24" s="78"/>
      <c r="C24" s="78"/>
      <c r="D24" s="78"/>
    </row>
    <row r="25" spans="1:4" ht="30">
      <c r="A25" s="79" t="s">
        <v>216</v>
      </c>
      <c r="B25" s="71">
        <f>B23-B17</f>
        <v>11000000</v>
      </c>
      <c r="C25" s="71">
        <f>C23-C17</f>
        <v>-23973112.430000007</v>
      </c>
      <c r="D25" s="71">
        <f>D23-D17</f>
        <v>-94826030.11000001</v>
      </c>
    </row>
    <row r="26" spans="1:4" ht="15">
      <c r="A26" s="80"/>
      <c r="B26" s="81"/>
      <c r="C26" s="81"/>
      <c r="D26" s="81"/>
    </row>
    <row r="27" ht="15">
      <c r="A27" s="1"/>
    </row>
    <row r="28" spans="1:4" ht="15">
      <c r="A28" s="70" t="s">
        <v>217</v>
      </c>
      <c r="B28" s="42" t="s">
        <v>218</v>
      </c>
      <c r="C28" s="42" t="s">
        <v>202</v>
      </c>
      <c r="D28" s="42" t="s">
        <v>219</v>
      </c>
    </row>
    <row r="29" spans="1:4" ht="15">
      <c r="A29" s="16" t="s">
        <v>220</v>
      </c>
      <c r="B29" s="60">
        <f>SUM(B30:B31)</f>
        <v>0</v>
      </c>
      <c r="C29" s="60">
        <f>SUM(C30:C31)</f>
        <v>0</v>
      </c>
      <c r="D29" s="60">
        <f>SUM(D30:D31)</f>
        <v>0</v>
      </c>
    </row>
    <row r="30" spans="1:4" ht="15">
      <c r="A30" s="72" t="s">
        <v>221</v>
      </c>
      <c r="B30" s="63">
        <v>0</v>
      </c>
      <c r="C30" s="63">
        <v>0</v>
      </c>
      <c r="D30" s="63">
        <v>0</v>
      </c>
    </row>
    <row r="31" spans="1:4" ht="15">
      <c r="A31" s="72" t="s">
        <v>222</v>
      </c>
      <c r="B31" s="63">
        <v>0</v>
      </c>
      <c r="C31" s="63">
        <v>0</v>
      </c>
      <c r="D31" s="63">
        <v>0</v>
      </c>
    </row>
    <row r="32" spans="1:4" ht="15">
      <c r="A32" s="11"/>
      <c r="B32" s="66"/>
      <c r="C32" s="66"/>
      <c r="D32" s="66"/>
    </row>
    <row r="33" spans="1:4" ht="15">
      <c r="A33" s="16" t="s">
        <v>223</v>
      </c>
      <c r="B33" s="60">
        <f>B25+B29</f>
        <v>11000000</v>
      </c>
      <c r="C33" s="60">
        <f>C25+C29</f>
        <v>-23973112.430000007</v>
      </c>
      <c r="D33" s="60">
        <f>D25+D29</f>
        <v>-94826030.11000001</v>
      </c>
    </row>
    <row r="34" spans="1:4" ht="15">
      <c r="A34" s="67"/>
      <c r="B34" s="82"/>
      <c r="C34" s="82"/>
      <c r="D34" s="82"/>
    </row>
    <row r="35" ht="15">
      <c r="A35" s="1"/>
    </row>
    <row r="36" spans="1:4" ht="30">
      <c r="A36" s="70" t="s">
        <v>217</v>
      </c>
      <c r="B36" s="42" t="s">
        <v>224</v>
      </c>
      <c r="C36" s="42" t="s">
        <v>202</v>
      </c>
      <c r="D36" s="42" t="s">
        <v>203</v>
      </c>
    </row>
    <row r="37" spans="1:4" ht="15">
      <c r="A37" s="16" t="s">
        <v>225</v>
      </c>
      <c r="B37" s="60">
        <f>SUM(B38:B39)</f>
        <v>0</v>
      </c>
      <c r="C37" s="60">
        <f>SUM(C38:C39)</f>
        <v>0</v>
      </c>
      <c r="D37" s="60">
        <f>SUM(D38:D39)</f>
        <v>0</v>
      </c>
    </row>
    <row r="38" spans="1:4" ht="15">
      <c r="A38" s="72" t="s">
        <v>226</v>
      </c>
      <c r="B38" s="63"/>
      <c r="C38" s="63"/>
      <c r="D38" s="63"/>
    </row>
    <row r="39" spans="1:4" ht="15">
      <c r="A39" s="72" t="s">
        <v>227</v>
      </c>
      <c r="B39" s="63"/>
      <c r="C39" s="63"/>
      <c r="D39" s="63"/>
    </row>
    <row r="40" spans="1:4" ht="15">
      <c r="A40" s="16" t="s">
        <v>228</v>
      </c>
      <c r="B40" s="60">
        <f>SUM(B41:B42)</f>
        <v>0</v>
      </c>
      <c r="C40" s="60">
        <f>SUM(C41:C42)</f>
        <v>0</v>
      </c>
      <c r="D40" s="60">
        <f>SUM(D41:D42)</f>
        <v>0</v>
      </c>
    </row>
    <row r="41" spans="1:4" ht="15">
      <c r="A41" s="72" t="s">
        <v>229</v>
      </c>
      <c r="B41" s="63">
        <v>0</v>
      </c>
      <c r="C41" s="63">
        <v>0</v>
      </c>
      <c r="D41" s="63">
        <v>0</v>
      </c>
    </row>
    <row r="42" spans="1:4" ht="15">
      <c r="A42" s="72" t="s">
        <v>230</v>
      </c>
      <c r="B42" s="63">
        <v>0</v>
      </c>
      <c r="C42" s="63">
        <v>0</v>
      </c>
      <c r="D42" s="63">
        <v>0</v>
      </c>
    </row>
    <row r="43" spans="1:4" ht="15">
      <c r="A43" s="11"/>
      <c r="B43" s="66"/>
      <c r="C43" s="66"/>
      <c r="D43" s="66"/>
    </row>
    <row r="44" spans="1:4" ht="15">
      <c r="A44" s="16" t="s">
        <v>231</v>
      </c>
      <c r="B44" s="60">
        <f>B37-B40</f>
        <v>0</v>
      </c>
      <c r="C44" s="60">
        <f>C37-C40</f>
        <v>0</v>
      </c>
      <c r="D44" s="60">
        <f>D37-D40</f>
        <v>0</v>
      </c>
    </row>
    <row r="45" spans="1:4" ht="15">
      <c r="A45" s="83"/>
      <c r="B45" s="84"/>
      <c r="C45" s="84"/>
      <c r="D45" s="84"/>
    </row>
    <row r="47" spans="1:4" ht="30">
      <c r="A47" s="70" t="s">
        <v>217</v>
      </c>
      <c r="B47" s="42" t="s">
        <v>224</v>
      </c>
      <c r="C47" s="42" t="s">
        <v>202</v>
      </c>
      <c r="D47" s="42" t="s">
        <v>203</v>
      </c>
    </row>
    <row r="48" spans="1:4" ht="15">
      <c r="A48" s="85" t="s">
        <v>232</v>
      </c>
      <c r="B48" s="86">
        <v>174211195.89</v>
      </c>
      <c r="C48" s="86">
        <v>123845088.08</v>
      </c>
      <c r="D48" s="86">
        <v>73571040.89</v>
      </c>
    </row>
    <row r="49" spans="1:4" ht="30">
      <c r="A49" s="87" t="s">
        <v>233</v>
      </c>
      <c r="B49" s="60">
        <f>B50-B51</f>
        <v>0</v>
      </c>
      <c r="C49" s="60">
        <f>C50-C51</f>
        <v>0</v>
      </c>
      <c r="D49" s="60">
        <f>D50-D51</f>
        <v>0</v>
      </c>
    </row>
    <row r="50" spans="1:4" ht="15">
      <c r="A50" s="88" t="s">
        <v>226</v>
      </c>
      <c r="B50" s="63"/>
      <c r="C50" s="63"/>
      <c r="D50" s="63"/>
    </row>
    <row r="51" spans="1:4" ht="15">
      <c r="A51" s="88" t="s">
        <v>229</v>
      </c>
      <c r="B51" s="63">
        <v>0</v>
      </c>
      <c r="C51" s="63">
        <v>0</v>
      </c>
      <c r="D51" s="63">
        <v>0</v>
      </c>
    </row>
    <row r="52" spans="1:4" ht="15">
      <c r="A52" s="11"/>
      <c r="B52" s="66"/>
      <c r="C52" s="66"/>
      <c r="D52" s="66"/>
    </row>
    <row r="53" spans="1:4" ht="15">
      <c r="A53" s="72" t="s">
        <v>209</v>
      </c>
      <c r="B53" s="63">
        <v>163211195.89</v>
      </c>
      <c r="C53" s="63">
        <v>92434272.19</v>
      </c>
      <c r="D53" s="63">
        <v>79218690.88</v>
      </c>
    </row>
    <row r="54" spans="1:4" ht="15">
      <c r="A54" s="11"/>
      <c r="B54" s="66"/>
      <c r="C54" s="66"/>
      <c r="D54" s="66"/>
    </row>
    <row r="55" spans="1:4" ht="15">
      <c r="A55" s="72" t="s">
        <v>212</v>
      </c>
      <c r="B55" s="89"/>
      <c r="C55" s="63">
        <v>49746277.68</v>
      </c>
      <c r="D55" s="63">
        <v>49746277.68</v>
      </c>
    </row>
    <row r="56" spans="1:4" ht="15">
      <c r="A56" s="11"/>
      <c r="B56" s="66"/>
      <c r="C56" s="66"/>
      <c r="D56" s="66"/>
    </row>
    <row r="57" spans="1:4" ht="30">
      <c r="A57" s="79" t="s">
        <v>234</v>
      </c>
      <c r="B57" s="60">
        <f>B48+B49-B53-B55</f>
        <v>11000000</v>
      </c>
      <c r="C57" s="60">
        <f>C48+C49-C53+C55</f>
        <v>81157093.57</v>
      </c>
      <c r="D57" s="60">
        <f>D48+D49-D53+D55</f>
        <v>44098627.690000005</v>
      </c>
    </row>
    <row r="58" spans="1:4" ht="15">
      <c r="A58" s="90"/>
      <c r="B58" s="91"/>
      <c r="C58" s="91"/>
      <c r="D58" s="91"/>
    </row>
    <row r="59" spans="1:4" ht="15">
      <c r="A59" s="79" t="s">
        <v>235</v>
      </c>
      <c r="B59" s="60">
        <f>B57-B49</f>
        <v>11000000</v>
      </c>
      <c r="C59" s="60">
        <f>C57-C49</f>
        <v>81157093.57</v>
      </c>
      <c r="D59" s="60">
        <f>D57-D49</f>
        <v>44098627.690000005</v>
      </c>
    </row>
    <row r="60" spans="1:4" ht="15">
      <c r="A60" s="67"/>
      <c r="B60" s="84"/>
      <c r="C60" s="84"/>
      <c r="D60" s="84"/>
    </row>
    <row r="62" spans="1:4" ht="30">
      <c r="A62" s="70" t="s">
        <v>217</v>
      </c>
      <c r="B62" s="42" t="s">
        <v>224</v>
      </c>
      <c r="C62" s="42" t="s">
        <v>202</v>
      </c>
      <c r="D62" s="42" t="s">
        <v>203</v>
      </c>
    </row>
    <row r="63" spans="1:4" ht="15">
      <c r="A63" s="85" t="s">
        <v>206</v>
      </c>
      <c r="B63" s="92">
        <v>137712244.82</v>
      </c>
      <c r="C63" s="92">
        <v>68149315.24</v>
      </c>
      <c r="D63" s="92">
        <v>22739711.24</v>
      </c>
    </row>
    <row r="64" spans="1:4" ht="30">
      <c r="A64" s="87" t="s">
        <v>236</v>
      </c>
      <c r="B64" s="71">
        <f>B65-B66</f>
        <v>0</v>
      </c>
      <c r="C64" s="71">
        <f>C65-C66</f>
        <v>0</v>
      </c>
      <c r="D64" s="71">
        <f>D65-D66</f>
        <v>0</v>
      </c>
    </row>
    <row r="65" spans="1:4" ht="15">
      <c r="A65" s="88" t="s">
        <v>227</v>
      </c>
      <c r="B65" s="73"/>
      <c r="C65" s="73"/>
      <c r="D65" s="73"/>
    </row>
    <row r="66" spans="1:4" ht="15">
      <c r="A66" s="88" t="s">
        <v>230</v>
      </c>
      <c r="B66" s="73">
        <v>0</v>
      </c>
      <c r="C66" s="73">
        <v>0</v>
      </c>
      <c r="D66" s="73">
        <v>0</v>
      </c>
    </row>
    <row r="67" spans="1:4" ht="15">
      <c r="A67" s="11"/>
      <c r="B67" s="74"/>
      <c r="C67" s="74"/>
      <c r="D67" s="74"/>
    </row>
    <row r="68" spans="1:4" ht="15">
      <c r="A68" s="72" t="s">
        <v>237</v>
      </c>
      <c r="B68" s="73">
        <v>137712244.82</v>
      </c>
      <c r="C68" s="73">
        <v>123533243.56</v>
      </c>
      <c r="D68" s="73">
        <v>111918091.36</v>
      </c>
    </row>
    <row r="69" spans="1:4" ht="15">
      <c r="A69" s="11"/>
      <c r="B69" s="74"/>
      <c r="C69" s="74"/>
      <c r="D69" s="74"/>
    </row>
    <row r="70" spans="1:4" ht="15">
      <c r="A70" s="72" t="s">
        <v>213</v>
      </c>
      <c r="B70" s="93">
        <v>0</v>
      </c>
      <c r="C70" s="73">
        <v>150601036.07</v>
      </c>
      <c r="D70" s="73">
        <v>150601036.07</v>
      </c>
    </row>
    <row r="71" spans="1:4" ht="15">
      <c r="A71" s="11"/>
      <c r="B71" s="74"/>
      <c r="C71" s="74"/>
      <c r="D71" s="74"/>
    </row>
    <row r="72" spans="1:4" ht="30">
      <c r="A72" s="79" t="s">
        <v>238</v>
      </c>
      <c r="B72" s="71">
        <f>B63+B64-B68+B70</f>
        <v>0</v>
      </c>
      <c r="C72" s="71">
        <f>C63+C64-C68+C70</f>
        <v>95217107.74999999</v>
      </c>
      <c r="D72" s="71">
        <f>D63+D64-D68+D70</f>
        <v>61422655.94999999</v>
      </c>
    </row>
    <row r="73" spans="1:4" ht="15">
      <c r="A73" s="11"/>
      <c r="B73" s="74"/>
      <c r="C73" s="74"/>
      <c r="D73" s="74"/>
    </row>
    <row r="74" spans="1:4" ht="30">
      <c r="A74" s="79" t="s">
        <v>239</v>
      </c>
      <c r="B74" s="71">
        <f>B72-B64</f>
        <v>0</v>
      </c>
      <c r="C74" s="71">
        <f>C72-C64</f>
        <v>95217107.74999999</v>
      </c>
      <c r="D74" s="71">
        <f>D72-D64</f>
        <v>61422655.94999999</v>
      </c>
    </row>
    <row r="75" spans="1:4" ht="15">
      <c r="A75" s="67"/>
      <c r="B75" s="69"/>
      <c r="C75" s="69"/>
      <c r="D75" s="69"/>
    </row>
    <row r="77" spans="1:3" ht="15">
      <c r="A77" s="36" t="s">
        <v>124</v>
      </c>
      <c r="B77" s="37"/>
      <c r="C77" s="38"/>
    </row>
    <row r="78" spans="1:3" ht="15">
      <c r="A78" s="37"/>
      <c r="B78" s="37"/>
      <c r="C78" s="38"/>
    </row>
    <row r="79" spans="1:3" ht="15">
      <c r="A79" s="37"/>
      <c r="B79" s="37"/>
      <c r="C79" s="38"/>
    </row>
    <row r="80" spans="1:3" ht="15">
      <c r="A80" s="37"/>
      <c r="B80" s="37"/>
      <c r="C80" s="38"/>
    </row>
    <row r="81" spans="1:3" ht="15">
      <c r="A81" s="37"/>
      <c r="B81" s="37"/>
      <c r="C81" s="38"/>
    </row>
    <row r="82" spans="1:3" ht="15">
      <c r="A82" s="37"/>
      <c r="B82" s="37"/>
      <c r="C82" s="38"/>
    </row>
    <row r="83" spans="1:3" ht="15">
      <c r="A83" s="37" t="s">
        <v>173</v>
      </c>
      <c r="B83" s="37"/>
      <c r="C83" s="38" t="s">
        <v>125</v>
      </c>
    </row>
    <row r="84" spans="1:3" ht="15">
      <c r="A84" s="37" t="s">
        <v>126</v>
      </c>
      <c r="B84" s="37"/>
      <c r="C84" s="38" t="s">
        <v>127</v>
      </c>
    </row>
    <row r="85" spans="1:3" ht="15">
      <c r="A85" s="37"/>
      <c r="B85" s="37"/>
      <c r="C85" s="38"/>
    </row>
    <row r="86" spans="1:3" ht="15">
      <c r="A86" s="37"/>
      <c r="B86" s="37"/>
      <c r="C86" s="38"/>
    </row>
    <row r="87" spans="1:3" ht="15">
      <c r="A87" s="37"/>
      <c r="B87" s="37"/>
      <c r="C87" s="38"/>
    </row>
    <row r="88" spans="1:3" ht="15">
      <c r="A88" s="37"/>
      <c r="B88" s="39" t="s">
        <v>128</v>
      </c>
      <c r="C88" s="39"/>
    </row>
    <row r="89" spans="1:3" ht="15">
      <c r="A89" s="37"/>
      <c r="B89" s="37" t="s">
        <v>129</v>
      </c>
      <c r="C89" s="38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7">
      <selection activeCell="A83" sqref="A83"/>
    </sheetView>
  </sheetViews>
  <sheetFormatPr defaultColWidth="11.421875" defaultRowHeight="15"/>
  <cols>
    <col min="1" max="1" width="78.140625" style="0" customWidth="1"/>
    <col min="2" max="7" width="15.00390625" style="0" customWidth="1"/>
  </cols>
  <sheetData>
    <row r="1" spans="1:7" ht="21">
      <c r="A1" s="155" t="s">
        <v>240</v>
      </c>
      <c r="B1" s="155"/>
      <c r="C1" s="155"/>
      <c r="D1" s="155"/>
      <c r="E1" s="155"/>
      <c r="F1" s="155"/>
      <c r="G1" s="155"/>
    </row>
    <row r="2" spans="1:7" ht="15">
      <c r="A2" s="141" t="s">
        <v>122</v>
      </c>
      <c r="B2" s="142"/>
      <c r="C2" s="142"/>
      <c r="D2" s="142"/>
      <c r="E2" s="142"/>
      <c r="F2" s="142"/>
      <c r="G2" s="143"/>
    </row>
    <row r="3" spans="1:7" ht="15">
      <c r="A3" s="144" t="s">
        <v>241</v>
      </c>
      <c r="B3" s="145"/>
      <c r="C3" s="145"/>
      <c r="D3" s="145"/>
      <c r="E3" s="145"/>
      <c r="F3" s="145"/>
      <c r="G3" s="146"/>
    </row>
    <row r="4" spans="1:7" ht="15">
      <c r="A4" s="147" t="s">
        <v>176</v>
      </c>
      <c r="B4" s="148"/>
      <c r="C4" s="148"/>
      <c r="D4" s="148"/>
      <c r="E4" s="148"/>
      <c r="F4" s="148"/>
      <c r="G4" s="149"/>
    </row>
    <row r="5" spans="1:7" ht="15">
      <c r="A5" s="150" t="s">
        <v>2</v>
      </c>
      <c r="B5" s="151"/>
      <c r="C5" s="151"/>
      <c r="D5" s="151"/>
      <c r="E5" s="151"/>
      <c r="F5" s="151"/>
      <c r="G5" s="152"/>
    </row>
    <row r="6" spans="1:7" ht="15">
      <c r="A6" s="156" t="s">
        <v>242</v>
      </c>
      <c r="B6" s="158" t="s">
        <v>243</v>
      </c>
      <c r="C6" s="158"/>
      <c r="D6" s="158"/>
      <c r="E6" s="158"/>
      <c r="F6" s="158"/>
      <c r="G6" s="158" t="s">
        <v>244</v>
      </c>
    </row>
    <row r="7" spans="1:7" ht="30">
      <c r="A7" s="157"/>
      <c r="B7" s="94" t="s">
        <v>245</v>
      </c>
      <c r="C7" s="42" t="s">
        <v>246</v>
      </c>
      <c r="D7" s="94" t="s">
        <v>247</v>
      </c>
      <c r="E7" s="94" t="s">
        <v>202</v>
      </c>
      <c r="F7" s="94" t="s">
        <v>248</v>
      </c>
      <c r="G7" s="158"/>
    </row>
    <row r="8" spans="1:7" ht="15">
      <c r="A8" s="95" t="s">
        <v>249</v>
      </c>
      <c r="B8" s="74"/>
      <c r="C8" s="74"/>
      <c r="D8" s="74"/>
      <c r="E8" s="74"/>
      <c r="F8" s="74"/>
      <c r="G8" s="74"/>
    </row>
    <row r="9" spans="1:7" ht="15">
      <c r="A9" s="72" t="s">
        <v>250</v>
      </c>
      <c r="B9" s="63">
        <v>19139588.08</v>
      </c>
      <c r="C9" s="63">
        <v>0</v>
      </c>
      <c r="D9" s="63">
        <f>B9+C9</f>
        <v>19139588.08</v>
      </c>
      <c r="E9" s="63">
        <v>17297105.89</v>
      </c>
      <c r="F9" s="63">
        <v>16015910.42</v>
      </c>
      <c r="G9" s="63">
        <f>F9-B9</f>
        <v>-3123677.6599999983</v>
      </c>
    </row>
    <row r="10" spans="1:7" ht="15">
      <c r="A10" s="72" t="s">
        <v>251</v>
      </c>
      <c r="B10" s="63">
        <v>0</v>
      </c>
      <c r="C10" s="63">
        <v>0</v>
      </c>
      <c r="D10" s="63">
        <f aca="true" t="shared" si="0" ref="D10:D15">B10+C10</f>
        <v>0</v>
      </c>
      <c r="E10" s="63">
        <v>0</v>
      </c>
      <c r="F10" s="63">
        <v>0</v>
      </c>
      <c r="G10" s="63">
        <f aca="true" t="shared" si="1" ref="G10:G39">F10-B10</f>
        <v>0</v>
      </c>
    </row>
    <row r="11" spans="1:7" ht="15">
      <c r="A11" s="72" t="s">
        <v>252</v>
      </c>
      <c r="B11" s="63">
        <v>3767400</v>
      </c>
      <c r="C11" s="63">
        <v>2229440.7</v>
      </c>
      <c r="D11" s="63">
        <f t="shared" si="0"/>
        <v>5996840.7</v>
      </c>
      <c r="E11" s="63">
        <v>2249218.37</v>
      </c>
      <c r="F11" s="63">
        <v>1545350</v>
      </c>
      <c r="G11" s="63">
        <f t="shared" si="1"/>
        <v>-2222050</v>
      </c>
    </row>
    <row r="12" spans="1:7" ht="15">
      <c r="A12" s="72" t="s">
        <v>253</v>
      </c>
      <c r="B12" s="63">
        <v>8203401.19</v>
      </c>
      <c r="C12" s="63">
        <v>278007.34</v>
      </c>
      <c r="D12" s="63">
        <f t="shared" si="0"/>
        <v>8481408.530000001</v>
      </c>
      <c r="E12" s="63">
        <v>4437994.23</v>
      </c>
      <c r="F12" s="63">
        <v>2389521.87</v>
      </c>
      <c r="G12" s="63">
        <f t="shared" si="1"/>
        <v>-5813879.32</v>
      </c>
    </row>
    <row r="13" spans="1:7" ht="15">
      <c r="A13" s="72" t="s">
        <v>254</v>
      </c>
      <c r="B13" s="63">
        <v>2699330.35</v>
      </c>
      <c r="C13" s="63">
        <v>0</v>
      </c>
      <c r="D13" s="63">
        <f t="shared" si="0"/>
        <v>2699330.35</v>
      </c>
      <c r="E13" s="63">
        <v>1792903.4</v>
      </c>
      <c r="F13" s="63">
        <v>290886.86</v>
      </c>
      <c r="G13" s="63">
        <f t="shared" si="1"/>
        <v>-2408443.49</v>
      </c>
    </row>
    <row r="14" spans="1:7" ht="15">
      <c r="A14" s="72" t="s">
        <v>255</v>
      </c>
      <c r="B14" s="63">
        <v>653480</v>
      </c>
      <c r="C14" s="63">
        <v>0</v>
      </c>
      <c r="D14" s="63">
        <f t="shared" si="0"/>
        <v>653480</v>
      </c>
      <c r="E14" s="63">
        <v>777081.13</v>
      </c>
      <c r="F14" s="63">
        <v>503173.79</v>
      </c>
      <c r="G14" s="63">
        <f t="shared" si="1"/>
        <v>-150306.21000000002</v>
      </c>
    </row>
    <row r="15" spans="1:7" ht="15">
      <c r="A15" s="72" t="s">
        <v>256</v>
      </c>
      <c r="B15" s="63">
        <v>0</v>
      </c>
      <c r="C15" s="63">
        <v>0</v>
      </c>
      <c r="D15" s="63">
        <f t="shared" si="0"/>
        <v>0</v>
      </c>
      <c r="E15" s="63">
        <v>0</v>
      </c>
      <c r="F15" s="63">
        <v>0</v>
      </c>
      <c r="G15" s="63">
        <f t="shared" si="1"/>
        <v>0</v>
      </c>
    </row>
    <row r="16" spans="1:7" ht="15">
      <c r="A16" s="96" t="s">
        <v>257</v>
      </c>
      <c r="B16" s="63">
        <f>SUM(B17:B27)</f>
        <v>137040196.55</v>
      </c>
      <c r="C16" s="63">
        <f>SUM(C17:C27)</f>
        <v>0</v>
      </c>
      <c r="D16" s="63">
        <f>SUM(D17:D27)</f>
        <v>137040196.55</v>
      </c>
      <c r="E16" s="63">
        <f>SUM(E17:E27)</f>
        <v>67376978.45</v>
      </c>
      <c r="F16" s="63">
        <f>SUM(F17:F27)</f>
        <v>33240841.1</v>
      </c>
      <c r="G16" s="63">
        <f t="shared" si="1"/>
        <v>-103799355.45000002</v>
      </c>
    </row>
    <row r="17" spans="1:7" ht="15">
      <c r="A17" s="97" t="s">
        <v>258</v>
      </c>
      <c r="B17" s="63">
        <v>87112695.96</v>
      </c>
      <c r="C17" s="63">
        <v>0</v>
      </c>
      <c r="D17" s="63">
        <f aca="true" t="shared" si="2" ref="D17:D27">B17+C17</f>
        <v>87112695.96</v>
      </c>
      <c r="E17" s="63">
        <v>38989891.78</v>
      </c>
      <c r="F17" s="63">
        <v>18267601.55</v>
      </c>
      <c r="G17" s="63">
        <f t="shared" si="1"/>
        <v>-68845094.41</v>
      </c>
    </row>
    <row r="18" spans="1:7" ht="15">
      <c r="A18" s="97" t="s">
        <v>259</v>
      </c>
      <c r="B18" s="63">
        <v>26999842.14</v>
      </c>
      <c r="C18" s="63">
        <v>0</v>
      </c>
      <c r="D18" s="63">
        <f t="shared" si="2"/>
        <v>26999842.14</v>
      </c>
      <c r="E18" s="63">
        <v>16136682.36</v>
      </c>
      <c r="F18" s="63">
        <v>8255349.98</v>
      </c>
      <c r="G18" s="63">
        <f t="shared" si="1"/>
        <v>-18744492.16</v>
      </c>
    </row>
    <row r="19" spans="1:7" ht="15">
      <c r="A19" s="97" t="s">
        <v>260</v>
      </c>
      <c r="B19" s="63">
        <v>6496912.35</v>
      </c>
      <c r="C19" s="63">
        <v>0</v>
      </c>
      <c r="D19" s="63">
        <f t="shared" si="2"/>
        <v>6496912.35</v>
      </c>
      <c r="E19" s="63">
        <v>3268775.62</v>
      </c>
      <c r="F19" s="63">
        <v>939310.52</v>
      </c>
      <c r="G19" s="63">
        <f t="shared" si="1"/>
        <v>-5557601.83</v>
      </c>
    </row>
    <row r="20" spans="1:7" ht="15">
      <c r="A20" s="97" t="s">
        <v>261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ht="15">
      <c r="A21" s="97" t="s">
        <v>262</v>
      </c>
      <c r="B21" s="63"/>
      <c r="C21" s="63"/>
      <c r="D21" s="63">
        <f t="shared" si="2"/>
        <v>0</v>
      </c>
      <c r="E21" s="63"/>
      <c r="F21" s="63"/>
      <c r="G21" s="63">
        <f t="shared" si="1"/>
        <v>0</v>
      </c>
    </row>
    <row r="22" spans="1:7" ht="15">
      <c r="A22" s="97" t="s">
        <v>263</v>
      </c>
      <c r="B22" s="63">
        <v>3769830.18</v>
      </c>
      <c r="C22" s="63">
        <v>0</v>
      </c>
      <c r="D22" s="63">
        <f t="shared" si="2"/>
        <v>3769830.18</v>
      </c>
      <c r="E22" s="63">
        <v>1540847.1</v>
      </c>
      <c r="F22" s="63">
        <v>899586.33</v>
      </c>
      <c r="G22" s="63">
        <f t="shared" si="1"/>
        <v>-2870243.85</v>
      </c>
    </row>
    <row r="23" spans="1:7" ht="15">
      <c r="A23" s="97" t="s">
        <v>264</v>
      </c>
      <c r="B23" s="63"/>
      <c r="C23" s="63"/>
      <c r="D23" s="63">
        <f t="shared" si="2"/>
        <v>0</v>
      </c>
      <c r="E23" s="63"/>
      <c r="F23" s="63"/>
      <c r="G23" s="63">
        <f t="shared" si="1"/>
        <v>0</v>
      </c>
    </row>
    <row r="24" spans="1:7" ht="15">
      <c r="A24" s="97" t="s">
        <v>265</v>
      </c>
      <c r="B24" s="63"/>
      <c r="C24" s="63"/>
      <c r="D24" s="63">
        <f t="shared" si="2"/>
        <v>0</v>
      </c>
      <c r="E24" s="63"/>
      <c r="F24" s="63"/>
      <c r="G24" s="63">
        <f t="shared" si="1"/>
        <v>0</v>
      </c>
    </row>
    <row r="25" spans="1:7" ht="15">
      <c r="A25" s="97" t="s">
        <v>266</v>
      </c>
      <c r="B25" s="63">
        <v>3513371.67</v>
      </c>
      <c r="C25" s="63">
        <v>0</v>
      </c>
      <c r="D25" s="63">
        <f t="shared" si="2"/>
        <v>3513371.67</v>
      </c>
      <c r="E25" s="63">
        <v>895489.31</v>
      </c>
      <c r="F25" s="63">
        <v>471317.44</v>
      </c>
      <c r="G25" s="63">
        <f t="shared" si="1"/>
        <v>-3042054.23</v>
      </c>
    </row>
    <row r="26" spans="1:7" ht="15">
      <c r="A26" s="97" t="s">
        <v>267</v>
      </c>
      <c r="B26" s="63">
        <v>9147544.25</v>
      </c>
      <c r="C26" s="63">
        <v>0</v>
      </c>
      <c r="D26" s="63">
        <f t="shared" si="2"/>
        <v>9147544.25</v>
      </c>
      <c r="E26" s="63">
        <v>6249800</v>
      </c>
      <c r="F26" s="63">
        <v>4112183</v>
      </c>
      <c r="G26" s="63">
        <f t="shared" si="1"/>
        <v>-5035361.25</v>
      </c>
    </row>
    <row r="27" spans="1:7" ht="15">
      <c r="A27" s="97" t="s">
        <v>268</v>
      </c>
      <c r="B27" s="63">
        <v>0</v>
      </c>
      <c r="C27" s="63">
        <v>0</v>
      </c>
      <c r="D27" s="63">
        <f t="shared" si="2"/>
        <v>0</v>
      </c>
      <c r="E27" s="63">
        <v>295492.28</v>
      </c>
      <c r="F27" s="63">
        <v>295492.28</v>
      </c>
      <c r="G27" s="63">
        <f t="shared" si="1"/>
        <v>295492.28</v>
      </c>
    </row>
    <row r="28" spans="1:7" ht="15">
      <c r="A28" s="72" t="s">
        <v>269</v>
      </c>
      <c r="B28" s="63">
        <f>SUM(B29:B33)</f>
        <v>2707799.7199999997</v>
      </c>
      <c r="C28" s="63">
        <f>SUM(C29:C33)</f>
        <v>0</v>
      </c>
      <c r="D28" s="63">
        <f>SUM(D29:D33)</f>
        <v>2707799.7199999997</v>
      </c>
      <c r="E28" s="63">
        <f>SUM(E29:E33)</f>
        <v>1199918.6800000002</v>
      </c>
      <c r="F28" s="63">
        <f>SUM(F29:F33)</f>
        <v>598491.85</v>
      </c>
      <c r="G28" s="63">
        <f t="shared" si="1"/>
        <v>-2109307.8699999996</v>
      </c>
    </row>
    <row r="29" spans="1:7" ht="15">
      <c r="A29" s="97" t="s">
        <v>270</v>
      </c>
      <c r="B29" s="63">
        <v>16799.72</v>
      </c>
      <c r="C29" s="63">
        <v>0</v>
      </c>
      <c r="D29" s="63">
        <f aca="true" t="shared" si="3" ref="D29:D36">B29+C29</f>
        <v>16799.72</v>
      </c>
      <c r="E29" s="63">
        <v>11156.72</v>
      </c>
      <c r="F29" s="63">
        <v>9219.87</v>
      </c>
      <c r="G29" s="63">
        <f t="shared" si="1"/>
        <v>-7579.85</v>
      </c>
    </row>
    <row r="30" spans="1:7" ht="15">
      <c r="A30" s="97" t="s">
        <v>271</v>
      </c>
      <c r="B30" s="63">
        <v>1722240</v>
      </c>
      <c r="C30" s="63">
        <v>0</v>
      </c>
      <c r="D30" s="63">
        <f t="shared" si="3"/>
        <v>1722240</v>
      </c>
      <c r="E30" s="63">
        <v>224842.16</v>
      </c>
      <c r="F30" s="63">
        <v>156772.8</v>
      </c>
      <c r="G30" s="63">
        <f t="shared" si="1"/>
        <v>-1565467.2</v>
      </c>
    </row>
    <row r="31" spans="1:7" ht="15">
      <c r="A31" s="97" t="s">
        <v>272</v>
      </c>
      <c r="B31" s="63">
        <v>0</v>
      </c>
      <c r="C31" s="63">
        <v>0</v>
      </c>
      <c r="D31" s="63">
        <f t="shared" si="3"/>
        <v>0</v>
      </c>
      <c r="E31" s="63">
        <v>499147.17</v>
      </c>
      <c r="F31" s="63">
        <v>203944.85</v>
      </c>
      <c r="G31" s="63">
        <f t="shared" si="1"/>
        <v>203944.85</v>
      </c>
    </row>
    <row r="32" spans="1:7" ht="15">
      <c r="A32" s="97" t="s">
        <v>273</v>
      </c>
      <c r="B32" s="63">
        <v>0</v>
      </c>
      <c r="C32" s="63">
        <v>0</v>
      </c>
      <c r="D32" s="63">
        <f t="shared" si="3"/>
        <v>0</v>
      </c>
      <c r="E32" s="63">
        <v>0</v>
      </c>
      <c r="F32" s="63">
        <v>0</v>
      </c>
      <c r="G32" s="63">
        <f t="shared" si="1"/>
        <v>0</v>
      </c>
    </row>
    <row r="33" spans="1:7" ht="15">
      <c r="A33" s="97" t="s">
        <v>274</v>
      </c>
      <c r="B33" s="63">
        <v>968760</v>
      </c>
      <c r="C33" s="63">
        <v>0</v>
      </c>
      <c r="D33" s="63">
        <f t="shared" si="3"/>
        <v>968760</v>
      </c>
      <c r="E33" s="63">
        <v>464772.63</v>
      </c>
      <c r="F33" s="63">
        <v>228554.33</v>
      </c>
      <c r="G33" s="63">
        <f t="shared" si="1"/>
        <v>-740205.67</v>
      </c>
    </row>
    <row r="34" spans="1:7" ht="15">
      <c r="A34" s="72" t="s">
        <v>275</v>
      </c>
      <c r="B34" s="63">
        <v>0</v>
      </c>
      <c r="C34" s="63">
        <v>0</v>
      </c>
      <c r="D34" s="63">
        <f t="shared" si="3"/>
        <v>0</v>
      </c>
      <c r="E34" s="63">
        <v>0</v>
      </c>
      <c r="F34" s="63">
        <v>0</v>
      </c>
      <c r="G34" s="63">
        <f t="shared" si="1"/>
        <v>0</v>
      </c>
    </row>
    <row r="35" spans="1:7" ht="15">
      <c r="A35" s="72" t="s">
        <v>276</v>
      </c>
      <c r="B35" s="63">
        <f>B36</f>
        <v>0</v>
      </c>
      <c r="C35" s="63">
        <f>C36</f>
        <v>47434935.69</v>
      </c>
      <c r="D35" s="63">
        <f t="shared" si="3"/>
        <v>47434935.69</v>
      </c>
      <c r="E35" s="63">
        <f>E36</f>
        <v>28713887.93</v>
      </c>
      <c r="F35" s="63">
        <f>F36</f>
        <v>18986865</v>
      </c>
      <c r="G35" s="63">
        <f t="shared" si="1"/>
        <v>18986865</v>
      </c>
    </row>
    <row r="36" spans="1:7" ht="15">
      <c r="A36" s="97" t="s">
        <v>277</v>
      </c>
      <c r="B36" s="63">
        <v>0</v>
      </c>
      <c r="C36" s="63">
        <v>47434935.69</v>
      </c>
      <c r="D36" s="63">
        <f t="shared" si="3"/>
        <v>47434935.69</v>
      </c>
      <c r="E36" s="63">
        <v>28713887.93</v>
      </c>
      <c r="F36" s="63">
        <v>18986865</v>
      </c>
      <c r="G36" s="63">
        <f t="shared" si="1"/>
        <v>18986865</v>
      </c>
    </row>
    <row r="37" spans="1:7" ht="15">
      <c r="A37" s="72" t="s">
        <v>278</v>
      </c>
      <c r="B37" s="63">
        <f>B38+B39</f>
        <v>0</v>
      </c>
      <c r="C37" s="63">
        <f>C38+C39</f>
        <v>0</v>
      </c>
      <c r="D37" s="63">
        <f>D38+D39</f>
        <v>0</v>
      </c>
      <c r="E37" s="63">
        <f>E38+E39</f>
        <v>0</v>
      </c>
      <c r="F37" s="63">
        <f>F38+F39</f>
        <v>0</v>
      </c>
      <c r="G37" s="63">
        <f t="shared" si="1"/>
        <v>0</v>
      </c>
    </row>
    <row r="38" spans="1:7" ht="15">
      <c r="A38" s="97" t="s">
        <v>279</v>
      </c>
      <c r="B38" s="63"/>
      <c r="C38" s="63"/>
      <c r="D38" s="63">
        <f>B38+C38</f>
        <v>0</v>
      </c>
      <c r="E38" s="63"/>
      <c r="F38" s="63"/>
      <c r="G38" s="63">
        <f t="shared" si="1"/>
        <v>0</v>
      </c>
    </row>
    <row r="39" spans="1:7" ht="15">
      <c r="A39" s="97" t="s">
        <v>280</v>
      </c>
      <c r="B39" s="63"/>
      <c r="C39" s="63"/>
      <c r="D39" s="63">
        <f>B39+C39</f>
        <v>0</v>
      </c>
      <c r="E39" s="63"/>
      <c r="F39" s="63"/>
      <c r="G39" s="63">
        <f t="shared" si="1"/>
        <v>0</v>
      </c>
    </row>
    <row r="40" spans="1:7" ht="15">
      <c r="A40" s="11"/>
      <c r="B40" s="63"/>
      <c r="C40" s="63"/>
      <c r="D40" s="63"/>
      <c r="E40" s="63"/>
      <c r="F40" s="63"/>
      <c r="G40" s="63"/>
    </row>
    <row r="41" spans="1:7" ht="15">
      <c r="A41" s="16" t="s">
        <v>281</v>
      </c>
      <c r="B41" s="60">
        <f aca="true" t="shared" si="4" ref="B41:G41">B9+B10+B11+B12+B13+B14+B15+B16+B28++B34+B35+B37</f>
        <v>174211195.89000002</v>
      </c>
      <c r="C41" s="60">
        <f t="shared" si="4"/>
        <v>49942383.73</v>
      </c>
      <c r="D41" s="60">
        <f t="shared" si="4"/>
        <v>224153579.62</v>
      </c>
      <c r="E41" s="60">
        <f t="shared" si="4"/>
        <v>123845088.08000001</v>
      </c>
      <c r="F41" s="60">
        <f t="shared" si="4"/>
        <v>73571040.89000002</v>
      </c>
      <c r="G41" s="60">
        <f t="shared" si="4"/>
        <v>-100640155.00000003</v>
      </c>
    </row>
    <row r="42" spans="1:7" ht="15">
      <c r="A42" s="16" t="s">
        <v>282</v>
      </c>
      <c r="B42" s="98"/>
      <c r="C42" s="98"/>
      <c r="D42" s="98"/>
      <c r="E42" s="98"/>
      <c r="F42" s="98"/>
      <c r="G42" s="60">
        <f>IF((F41-B41)&lt;0,0,(F41-B41))</f>
        <v>0</v>
      </c>
    </row>
    <row r="43" spans="1:7" ht="15">
      <c r="A43" s="11"/>
      <c r="B43" s="66"/>
      <c r="C43" s="66"/>
      <c r="D43" s="66"/>
      <c r="E43" s="66"/>
      <c r="F43" s="66"/>
      <c r="G43" s="66"/>
    </row>
    <row r="44" spans="1:7" ht="15">
      <c r="A44" s="16" t="s">
        <v>283</v>
      </c>
      <c r="B44" s="66"/>
      <c r="C44" s="66"/>
      <c r="D44" s="66"/>
      <c r="E44" s="66"/>
      <c r="F44" s="66"/>
      <c r="G44" s="66"/>
    </row>
    <row r="45" spans="1:7" ht="15">
      <c r="A45" s="72" t="s">
        <v>284</v>
      </c>
      <c r="B45" s="63">
        <f>SUM(B46:B53)</f>
        <v>137712244.82</v>
      </c>
      <c r="C45" s="63">
        <f>SUM(C46:C53)</f>
        <v>2</v>
      </c>
      <c r="D45" s="63">
        <f>SUM(D46:D53)</f>
        <v>137712246.82</v>
      </c>
      <c r="E45" s="63">
        <f>SUM(E46:E53)</f>
        <v>68146035.11</v>
      </c>
      <c r="F45" s="63">
        <f>SUM(F46:F53)</f>
        <v>22736431.11</v>
      </c>
      <c r="G45" s="63">
        <f>F45-B45</f>
        <v>-114975813.71</v>
      </c>
    </row>
    <row r="46" spans="1:7" ht="15">
      <c r="A46" s="99" t="s">
        <v>285</v>
      </c>
      <c r="B46" s="63"/>
      <c r="C46" s="63"/>
      <c r="D46" s="63">
        <f>B46+C46</f>
        <v>0</v>
      </c>
      <c r="E46" s="63"/>
      <c r="F46" s="63"/>
      <c r="G46" s="63">
        <f>F46-B46</f>
        <v>0</v>
      </c>
    </row>
    <row r="47" spans="1:7" ht="15">
      <c r="A47" s="99" t="s">
        <v>286</v>
      </c>
      <c r="B47" s="63"/>
      <c r="C47" s="63"/>
      <c r="D47" s="63">
        <f aca="true" t="shared" si="5" ref="D47:D53">B47+C47</f>
        <v>0</v>
      </c>
      <c r="E47" s="63"/>
      <c r="F47" s="63"/>
      <c r="G47" s="63">
        <f>F47-B47</f>
        <v>0</v>
      </c>
    </row>
    <row r="48" spans="1:7" ht="15">
      <c r="A48" s="99" t="s">
        <v>287</v>
      </c>
      <c r="B48" s="63">
        <v>65387070.99</v>
      </c>
      <c r="C48" s="63">
        <v>1</v>
      </c>
      <c r="D48" s="63">
        <f t="shared" si="5"/>
        <v>65387071.99</v>
      </c>
      <c r="E48" s="63">
        <v>37543877.7</v>
      </c>
      <c r="F48" s="63">
        <v>12534225.7</v>
      </c>
      <c r="G48" s="63">
        <f>F48-B48</f>
        <v>-52852845.29000001</v>
      </c>
    </row>
    <row r="49" spans="1:7" ht="30">
      <c r="A49" s="99" t="s">
        <v>288</v>
      </c>
      <c r="B49" s="63">
        <v>72325173.83</v>
      </c>
      <c r="C49" s="63">
        <v>1</v>
      </c>
      <c r="D49" s="63">
        <f t="shared" si="5"/>
        <v>72325174.83</v>
      </c>
      <c r="E49" s="63">
        <v>30602157.41</v>
      </c>
      <c r="F49" s="63">
        <v>10202205.41</v>
      </c>
      <c r="G49" s="63">
        <f>F49-B49</f>
        <v>-62122968.42</v>
      </c>
    </row>
    <row r="50" spans="1:7" ht="15">
      <c r="A50" s="99" t="s">
        <v>289</v>
      </c>
      <c r="B50" s="63"/>
      <c r="C50" s="63"/>
      <c r="D50" s="63">
        <f t="shared" si="5"/>
        <v>0</v>
      </c>
      <c r="E50" s="63"/>
      <c r="F50" s="63"/>
      <c r="G50" s="63">
        <f aca="true" t="shared" si="6" ref="G50:G63">F50-B50</f>
        <v>0</v>
      </c>
    </row>
    <row r="51" spans="1:7" ht="15">
      <c r="A51" s="99" t="s">
        <v>290</v>
      </c>
      <c r="B51" s="63"/>
      <c r="C51" s="63"/>
      <c r="D51" s="63">
        <f t="shared" si="5"/>
        <v>0</v>
      </c>
      <c r="E51" s="63"/>
      <c r="F51" s="63"/>
      <c r="G51" s="63">
        <f t="shared" si="6"/>
        <v>0</v>
      </c>
    </row>
    <row r="52" spans="1:7" ht="30">
      <c r="A52" s="100" t="s">
        <v>291</v>
      </c>
      <c r="B52" s="63"/>
      <c r="C52" s="63"/>
      <c r="D52" s="63">
        <f t="shared" si="5"/>
        <v>0</v>
      </c>
      <c r="E52" s="63"/>
      <c r="F52" s="63"/>
      <c r="G52" s="63">
        <f t="shared" si="6"/>
        <v>0</v>
      </c>
    </row>
    <row r="53" spans="1:7" ht="15">
      <c r="A53" s="97" t="s">
        <v>292</v>
      </c>
      <c r="B53" s="63"/>
      <c r="C53" s="63"/>
      <c r="D53" s="63">
        <f t="shared" si="5"/>
        <v>0</v>
      </c>
      <c r="E53" s="63"/>
      <c r="F53" s="63"/>
      <c r="G53" s="63">
        <f t="shared" si="6"/>
        <v>0</v>
      </c>
    </row>
    <row r="54" spans="1:7" ht="15">
      <c r="A54" s="72" t="s">
        <v>293</v>
      </c>
      <c r="B54" s="63">
        <f>SUM(B55:B58)</f>
        <v>0</v>
      </c>
      <c r="C54" s="63">
        <f>SUM(C55:C58)</f>
        <v>1</v>
      </c>
      <c r="D54" s="63">
        <f>SUM(D55:D58)</f>
        <v>1</v>
      </c>
      <c r="E54" s="63">
        <f>SUM(E55:E58)</f>
        <v>3280.13</v>
      </c>
      <c r="F54" s="63">
        <f>SUM(F55:F58)</f>
        <v>3280.13</v>
      </c>
      <c r="G54" s="63">
        <f t="shared" si="6"/>
        <v>3280.13</v>
      </c>
    </row>
    <row r="55" spans="1:7" ht="15">
      <c r="A55" s="100" t="s">
        <v>294</v>
      </c>
      <c r="B55" s="63"/>
      <c r="C55" s="63"/>
      <c r="D55" s="63">
        <f>B55+C55</f>
        <v>0</v>
      </c>
      <c r="E55" s="63"/>
      <c r="F55" s="63"/>
      <c r="G55" s="63">
        <f t="shared" si="6"/>
        <v>0</v>
      </c>
    </row>
    <row r="56" spans="1:7" ht="15">
      <c r="A56" s="99" t="s">
        <v>295</v>
      </c>
      <c r="B56" s="63"/>
      <c r="C56" s="63"/>
      <c r="D56" s="63">
        <f>B56+C56</f>
        <v>0</v>
      </c>
      <c r="E56" s="63"/>
      <c r="F56" s="63"/>
      <c r="G56" s="63">
        <f t="shared" si="6"/>
        <v>0</v>
      </c>
    </row>
    <row r="57" spans="1:7" ht="15">
      <c r="A57" s="99" t="s">
        <v>296</v>
      </c>
      <c r="B57" s="63"/>
      <c r="C57" s="63"/>
      <c r="D57" s="63">
        <f>B57+C57</f>
        <v>0</v>
      </c>
      <c r="E57" s="63"/>
      <c r="F57" s="63"/>
      <c r="G57" s="63">
        <f t="shared" si="6"/>
        <v>0</v>
      </c>
    </row>
    <row r="58" spans="1:7" ht="15">
      <c r="A58" s="100" t="s">
        <v>297</v>
      </c>
      <c r="B58" s="63">
        <v>0</v>
      </c>
      <c r="C58" s="63">
        <v>1</v>
      </c>
      <c r="D58" s="63">
        <f>B58+C58</f>
        <v>1</v>
      </c>
      <c r="E58" s="63">
        <v>3280.13</v>
      </c>
      <c r="F58" s="63">
        <v>3280.13</v>
      </c>
      <c r="G58" s="63">
        <f t="shared" si="6"/>
        <v>3280.13</v>
      </c>
    </row>
    <row r="59" spans="1:7" ht="15">
      <c r="A59" s="72" t="s">
        <v>298</v>
      </c>
      <c r="B59" s="63">
        <f>B60+B61</f>
        <v>0</v>
      </c>
      <c r="C59" s="63">
        <f>C60+C61</f>
        <v>0</v>
      </c>
      <c r="D59" s="63">
        <f>D60+D61</f>
        <v>0</v>
      </c>
      <c r="E59" s="63">
        <f>E60+E61</f>
        <v>0</v>
      </c>
      <c r="F59" s="63">
        <f>F60+F61</f>
        <v>0</v>
      </c>
      <c r="G59" s="63">
        <f t="shared" si="6"/>
        <v>0</v>
      </c>
    </row>
    <row r="60" spans="1:7" ht="30">
      <c r="A60" s="99" t="s">
        <v>299</v>
      </c>
      <c r="B60" s="63">
        <v>0</v>
      </c>
      <c r="C60" s="63">
        <v>0</v>
      </c>
      <c r="D60" s="63">
        <f>B60+C60</f>
        <v>0</v>
      </c>
      <c r="E60" s="63">
        <v>0</v>
      </c>
      <c r="F60" s="63">
        <v>0</v>
      </c>
      <c r="G60" s="63">
        <f t="shared" si="6"/>
        <v>0</v>
      </c>
    </row>
    <row r="61" spans="1:7" ht="15">
      <c r="A61" s="99" t="s">
        <v>300</v>
      </c>
      <c r="B61" s="63">
        <v>0</v>
      </c>
      <c r="C61" s="63">
        <v>0</v>
      </c>
      <c r="D61" s="63">
        <f>B61+C61</f>
        <v>0</v>
      </c>
      <c r="E61" s="63">
        <v>0</v>
      </c>
      <c r="F61" s="63">
        <v>0</v>
      </c>
      <c r="G61" s="63">
        <f t="shared" si="6"/>
        <v>0</v>
      </c>
    </row>
    <row r="62" spans="1:7" ht="15">
      <c r="A62" s="72" t="s">
        <v>301</v>
      </c>
      <c r="B62" s="63">
        <v>0</v>
      </c>
      <c r="C62" s="63">
        <v>0</v>
      </c>
      <c r="D62" s="63">
        <f>B62+C62</f>
        <v>0</v>
      </c>
      <c r="E62" s="63">
        <v>0</v>
      </c>
      <c r="F62" s="63">
        <v>0</v>
      </c>
      <c r="G62" s="63">
        <f t="shared" si="6"/>
        <v>0</v>
      </c>
    </row>
    <row r="63" spans="1:7" ht="15">
      <c r="A63" s="72" t="s">
        <v>302</v>
      </c>
      <c r="B63" s="63">
        <v>0</v>
      </c>
      <c r="C63" s="63">
        <v>0</v>
      </c>
      <c r="D63" s="63">
        <f>B63+C63</f>
        <v>0</v>
      </c>
      <c r="E63" s="63">
        <v>0</v>
      </c>
      <c r="F63" s="63"/>
      <c r="G63" s="63">
        <f t="shared" si="6"/>
        <v>0</v>
      </c>
    </row>
    <row r="64" spans="1:7" ht="15">
      <c r="A64" s="11"/>
      <c r="B64" s="66"/>
      <c r="C64" s="66"/>
      <c r="D64" s="66"/>
      <c r="E64" s="66"/>
      <c r="F64" s="66"/>
      <c r="G64" s="66"/>
    </row>
    <row r="65" spans="1:7" ht="15">
      <c r="A65" s="16" t="s">
        <v>303</v>
      </c>
      <c r="B65" s="60">
        <f>B45+B54+B59+B62+B63</f>
        <v>137712244.82</v>
      </c>
      <c r="C65" s="60">
        <f>C45+C54+C59+C62+C63</f>
        <v>3</v>
      </c>
      <c r="D65" s="60">
        <f>D45+D54+D59+D62+D63</f>
        <v>137712247.82</v>
      </c>
      <c r="E65" s="60">
        <f>E45+E54+E59+E62+E63</f>
        <v>68149315.24</v>
      </c>
      <c r="F65" s="60">
        <f>F45+F54+F59+F62+F63</f>
        <v>22739711.24</v>
      </c>
      <c r="G65" s="60">
        <f>F65-B65</f>
        <v>-114972533.58</v>
      </c>
    </row>
    <row r="66" spans="1:7" ht="15">
      <c r="A66" s="11"/>
      <c r="B66" s="66"/>
      <c r="C66" s="66"/>
      <c r="D66" s="66"/>
      <c r="E66" s="66"/>
      <c r="F66" s="66"/>
      <c r="G66" s="66"/>
    </row>
    <row r="67" spans="1:7" ht="15">
      <c r="A67" s="16" t="s">
        <v>304</v>
      </c>
      <c r="B67" s="60">
        <f aca="true" t="shared" si="7" ref="B67:G67">B68</f>
        <v>0</v>
      </c>
      <c r="C67" s="60">
        <f t="shared" si="7"/>
        <v>0</v>
      </c>
      <c r="D67" s="60">
        <f t="shared" si="7"/>
        <v>0</v>
      </c>
      <c r="E67" s="60">
        <f t="shared" si="7"/>
        <v>0</v>
      </c>
      <c r="F67" s="60">
        <f t="shared" si="7"/>
        <v>0</v>
      </c>
      <c r="G67" s="60">
        <f t="shared" si="7"/>
        <v>0</v>
      </c>
    </row>
    <row r="68" spans="1:7" ht="15">
      <c r="A68" s="72" t="s">
        <v>305</v>
      </c>
      <c r="B68" s="63">
        <v>0</v>
      </c>
      <c r="C68" s="63">
        <v>0</v>
      </c>
      <c r="D68" s="63">
        <f>B68+C68</f>
        <v>0</v>
      </c>
      <c r="E68" s="63">
        <v>0</v>
      </c>
      <c r="F68" s="63">
        <v>0</v>
      </c>
      <c r="G68" s="63">
        <f>F68-B68</f>
        <v>0</v>
      </c>
    </row>
    <row r="69" spans="1:7" ht="15">
      <c r="A69" s="11"/>
      <c r="B69" s="66"/>
      <c r="C69" s="66"/>
      <c r="D69" s="66"/>
      <c r="E69" s="66"/>
      <c r="F69" s="66"/>
      <c r="G69" s="66"/>
    </row>
    <row r="70" spans="1:7" ht="15">
      <c r="A70" s="16" t="s">
        <v>306</v>
      </c>
      <c r="B70" s="60">
        <f aca="true" t="shared" si="8" ref="B70:G70">B41+B65+B67</f>
        <v>311923440.71000004</v>
      </c>
      <c r="C70" s="60">
        <f t="shared" si="8"/>
        <v>49942386.73</v>
      </c>
      <c r="D70" s="60">
        <f t="shared" si="8"/>
        <v>361865827.44</v>
      </c>
      <c r="E70" s="60">
        <f t="shared" si="8"/>
        <v>191994403.32</v>
      </c>
      <c r="F70" s="60">
        <f t="shared" si="8"/>
        <v>96310752.13000001</v>
      </c>
      <c r="G70" s="60">
        <f t="shared" si="8"/>
        <v>-215612688.58000004</v>
      </c>
    </row>
    <row r="71" spans="1:7" ht="15">
      <c r="A71" s="11"/>
      <c r="B71" s="66"/>
      <c r="C71" s="66"/>
      <c r="D71" s="66"/>
      <c r="E71" s="66"/>
      <c r="F71" s="66"/>
      <c r="G71" s="66"/>
    </row>
    <row r="72" spans="1:7" ht="15">
      <c r="A72" s="16" t="s">
        <v>307</v>
      </c>
      <c r="B72" s="66"/>
      <c r="C72" s="66"/>
      <c r="D72" s="66"/>
      <c r="E72" s="66"/>
      <c r="F72" s="66"/>
      <c r="G72" s="66"/>
    </row>
    <row r="73" spans="1:7" ht="30">
      <c r="A73" s="101" t="s">
        <v>308</v>
      </c>
      <c r="B73" s="63">
        <v>0</v>
      </c>
      <c r="C73" s="63">
        <v>0</v>
      </c>
      <c r="D73" s="63">
        <f>B73+C73</f>
        <v>0</v>
      </c>
      <c r="E73" s="63">
        <v>0</v>
      </c>
      <c r="F73" s="63">
        <v>0</v>
      </c>
      <c r="G73" s="63">
        <f>F73-B73</f>
        <v>0</v>
      </c>
    </row>
    <row r="74" spans="1:7" ht="30">
      <c r="A74" s="101" t="s">
        <v>309</v>
      </c>
      <c r="B74" s="63">
        <v>0</v>
      </c>
      <c r="C74" s="63">
        <v>0</v>
      </c>
      <c r="D74" s="63">
        <f>B74+C74</f>
        <v>0</v>
      </c>
      <c r="E74" s="63">
        <v>0</v>
      </c>
      <c r="F74" s="63">
        <v>0</v>
      </c>
      <c r="G74" s="63">
        <f>F74-B74</f>
        <v>0</v>
      </c>
    </row>
    <row r="75" spans="1:7" ht="15">
      <c r="A75" s="79" t="s">
        <v>310</v>
      </c>
      <c r="B75" s="60">
        <f aca="true" t="shared" si="9" ref="B75:G75">B73+B74</f>
        <v>0</v>
      </c>
      <c r="C75" s="60">
        <f t="shared" si="9"/>
        <v>0</v>
      </c>
      <c r="D75" s="60">
        <f t="shared" si="9"/>
        <v>0</v>
      </c>
      <c r="E75" s="60">
        <f t="shared" si="9"/>
        <v>0</v>
      </c>
      <c r="F75" s="60">
        <f t="shared" si="9"/>
        <v>0</v>
      </c>
      <c r="G75" s="60">
        <f t="shared" si="9"/>
        <v>0</v>
      </c>
    </row>
    <row r="76" spans="1:7" ht="15">
      <c r="A76" s="67"/>
      <c r="B76" s="69"/>
      <c r="C76" s="69"/>
      <c r="D76" s="69"/>
      <c r="E76" s="69"/>
      <c r="F76" s="69"/>
      <c r="G76" s="69"/>
    </row>
    <row r="77" spans="2:7" ht="15">
      <c r="B77" s="102"/>
      <c r="C77" s="102"/>
      <c r="D77" s="102"/>
      <c r="E77" s="102"/>
      <c r="F77" s="102"/>
      <c r="G77" s="102"/>
    </row>
    <row r="78" spans="2:7" ht="15">
      <c r="B78" s="102"/>
      <c r="C78" s="102"/>
      <c r="D78" s="102">
        <f>B78+C78</f>
        <v>0</v>
      </c>
      <c r="E78" s="102"/>
      <c r="F78" s="102"/>
      <c r="G78" s="103">
        <f>B78-F78</f>
        <v>0</v>
      </c>
    </row>
    <row r="79" spans="1:7" ht="15">
      <c r="A79" s="36" t="s">
        <v>124</v>
      </c>
      <c r="B79" s="37"/>
      <c r="C79" s="38"/>
      <c r="D79" s="102"/>
      <c r="E79" s="102"/>
      <c r="F79" s="102"/>
      <c r="G79" s="103"/>
    </row>
    <row r="80" spans="1:7" ht="15">
      <c r="A80" s="37"/>
      <c r="B80" s="37"/>
      <c r="C80" s="38"/>
      <c r="D80" s="104"/>
      <c r="E80" s="104"/>
      <c r="F80" s="104"/>
      <c r="G80" s="104"/>
    </row>
    <row r="81" spans="1:3" ht="15">
      <c r="A81" s="37"/>
      <c r="B81" s="37"/>
      <c r="C81" s="38"/>
    </row>
    <row r="82" spans="1:3" ht="15">
      <c r="A82" s="37"/>
      <c r="B82" s="37"/>
      <c r="C82" s="38"/>
    </row>
    <row r="83" spans="1:3" ht="15">
      <c r="A83" s="37"/>
      <c r="B83" s="37"/>
      <c r="C83" s="38"/>
    </row>
    <row r="84" spans="1:3" ht="15">
      <c r="A84" s="37"/>
      <c r="B84" s="37"/>
      <c r="C84" s="38"/>
    </row>
    <row r="85" spans="1:3" ht="15">
      <c r="A85" s="37" t="s">
        <v>173</v>
      </c>
      <c r="B85" s="37"/>
      <c r="C85" s="38" t="s">
        <v>125</v>
      </c>
    </row>
    <row r="86" spans="1:3" ht="15">
      <c r="A86" s="37" t="s">
        <v>126</v>
      </c>
      <c r="B86" s="37"/>
      <c r="C86" s="38" t="s">
        <v>127</v>
      </c>
    </row>
    <row r="87" spans="1:3" ht="15">
      <c r="A87" s="37"/>
      <c r="B87" s="37"/>
      <c r="C87" s="38"/>
    </row>
    <row r="88" spans="1:3" ht="15">
      <c r="A88" s="37"/>
      <c r="B88" s="37"/>
      <c r="C88" s="38"/>
    </row>
    <row r="89" spans="1:3" ht="15">
      <c r="A89" s="37"/>
      <c r="B89" s="37"/>
      <c r="C89" s="38"/>
    </row>
    <row r="90" spans="1:3" ht="15">
      <c r="A90" s="37"/>
      <c r="B90" s="39" t="s">
        <v>128</v>
      </c>
      <c r="C90" s="39"/>
    </row>
    <row r="91" spans="1:3" ht="15">
      <c r="A91" s="37"/>
      <c r="B91" s="37" t="s">
        <v>129</v>
      </c>
      <c r="C91" s="38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horizontalDpi="600" verticalDpi="600" orientation="portrait" scale="53" r:id="rId1"/>
  <rowBreaks count="1" manualBreakCount="1"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zoomScale="60" zoomScalePageLayoutView="0" workbookViewId="0" topLeftCell="A127">
      <selection activeCell="A16" sqref="A16"/>
    </sheetView>
  </sheetViews>
  <sheetFormatPr defaultColWidth="11.421875" defaultRowHeight="15"/>
  <cols>
    <col min="1" max="1" width="92.8515625" style="0" customWidth="1"/>
    <col min="2" max="7" width="16.421875" style="0" customWidth="1"/>
  </cols>
  <sheetData>
    <row r="1" spans="1:7" ht="21">
      <c r="A1" s="161" t="s">
        <v>311</v>
      </c>
      <c r="B1" s="155"/>
      <c r="C1" s="155"/>
      <c r="D1" s="155"/>
      <c r="E1" s="155"/>
      <c r="F1" s="155"/>
      <c r="G1" s="155"/>
    </row>
    <row r="2" spans="1:7" ht="15">
      <c r="A2" s="162" t="s">
        <v>122</v>
      </c>
      <c r="B2" s="162"/>
      <c r="C2" s="162"/>
      <c r="D2" s="162"/>
      <c r="E2" s="162"/>
      <c r="F2" s="162"/>
      <c r="G2" s="162"/>
    </row>
    <row r="3" spans="1:7" ht="15">
      <c r="A3" s="163" t="s">
        <v>312</v>
      </c>
      <c r="B3" s="163"/>
      <c r="C3" s="163"/>
      <c r="D3" s="163"/>
      <c r="E3" s="163"/>
      <c r="F3" s="163"/>
      <c r="G3" s="163"/>
    </row>
    <row r="4" spans="1:7" ht="15">
      <c r="A4" s="163" t="s">
        <v>313</v>
      </c>
      <c r="B4" s="163"/>
      <c r="C4" s="163"/>
      <c r="D4" s="163"/>
      <c r="E4" s="163"/>
      <c r="F4" s="163"/>
      <c r="G4" s="163"/>
    </row>
    <row r="5" spans="1:7" ht="15">
      <c r="A5" s="164" t="s">
        <v>176</v>
      </c>
      <c r="B5" s="164"/>
      <c r="C5" s="164"/>
      <c r="D5" s="164"/>
      <c r="E5" s="164"/>
      <c r="F5" s="164"/>
      <c r="G5" s="164"/>
    </row>
    <row r="6" spans="1:7" ht="15">
      <c r="A6" s="157" t="s">
        <v>2</v>
      </c>
      <c r="B6" s="157"/>
      <c r="C6" s="157"/>
      <c r="D6" s="157"/>
      <c r="E6" s="157"/>
      <c r="F6" s="157"/>
      <c r="G6" s="157"/>
    </row>
    <row r="7" spans="1:7" ht="15">
      <c r="A7" s="159" t="s">
        <v>4</v>
      </c>
      <c r="B7" s="159" t="s">
        <v>314</v>
      </c>
      <c r="C7" s="159"/>
      <c r="D7" s="159"/>
      <c r="E7" s="159"/>
      <c r="F7" s="159"/>
      <c r="G7" s="160" t="s">
        <v>315</v>
      </c>
    </row>
    <row r="8" spans="1:7" ht="30">
      <c r="A8" s="159"/>
      <c r="B8" s="42" t="s">
        <v>316</v>
      </c>
      <c r="C8" s="42" t="s">
        <v>317</v>
      </c>
      <c r="D8" s="42" t="s">
        <v>318</v>
      </c>
      <c r="E8" s="42" t="s">
        <v>202</v>
      </c>
      <c r="F8" s="42" t="s">
        <v>319</v>
      </c>
      <c r="G8" s="159"/>
    </row>
    <row r="9" spans="1:7" ht="15">
      <c r="A9" s="105" t="s">
        <v>320</v>
      </c>
      <c r="B9" s="106">
        <f aca="true" t="shared" si="0" ref="B9:G9">B10+B18+B189+B28+B38+B48+B58+B62+B71+B75</f>
        <v>174211195.89</v>
      </c>
      <c r="C9" s="106">
        <f t="shared" si="0"/>
        <v>7750663.870000001</v>
      </c>
      <c r="D9" s="106">
        <f t="shared" si="0"/>
        <v>181961859.76000002</v>
      </c>
      <c r="E9" s="106">
        <f t="shared" si="0"/>
        <v>103601772.19000001</v>
      </c>
      <c r="F9" s="106">
        <f t="shared" si="0"/>
        <v>90386190.88000001</v>
      </c>
      <c r="G9" s="106">
        <f t="shared" si="0"/>
        <v>78360087.56999998</v>
      </c>
    </row>
    <row r="10" spans="1:7" ht="15">
      <c r="A10" s="107" t="s">
        <v>321</v>
      </c>
      <c r="B10" s="108">
        <f aca="true" t="shared" si="1" ref="B10:G10">SUM(B11:B17)</f>
        <v>93823627.52999999</v>
      </c>
      <c r="C10" s="108">
        <f t="shared" si="1"/>
        <v>1365863.9699999997</v>
      </c>
      <c r="D10" s="108">
        <f t="shared" si="1"/>
        <v>95189491.49999999</v>
      </c>
      <c r="E10" s="108">
        <f t="shared" si="1"/>
        <v>48925841.03</v>
      </c>
      <c r="F10" s="108">
        <f t="shared" si="1"/>
        <v>47769904.07</v>
      </c>
      <c r="G10" s="108">
        <f t="shared" si="1"/>
        <v>46263650.46999999</v>
      </c>
    </row>
    <row r="11" spans="1:7" ht="15">
      <c r="A11" s="109" t="s">
        <v>322</v>
      </c>
      <c r="B11" s="108">
        <v>74257264.63</v>
      </c>
      <c r="C11" s="108">
        <v>-284436.54</v>
      </c>
      <c r="D11" s="108">
        <f>B11+C11</f>
        <v>73972828.08999999</v>
      </c>
      <c r="E11" s="108">
        <v>40953594.98</v>
      </c>
      <c r="F11" s="108">
        <v>40953594.98</v>
      </c>
      <c r="G11" s="108">
        <f>D11-E11</f>
        <v>33019233.109999992</v>
      </c>
    </row>
    <row r="12" spans="1:7" ht="15">
      <c r="A12" s="109" t="s">
        <v>323</v>
      </c>
      <c r="B12" s="108">
        <v>1197685.21</v>
      </c>
      <c r="C12" s="108">
        <v>1302728.18</v>
      </c>
      <c r="D12" s="108">
        <f aca="true" t="shared" si="2" ref="D12:D17">B12+C12</f>
        <v>2500413.3899999997</v>
      </c>
      <c r="E12" s="108">
        <v>1525783.62</v>
      </c>
      <c r="F12" s="108">
        <v>1525783.62</v>
      </c>
      <c r="G12" s="108">
        <f aca="true" t="shared" si="3" ref="G12:G17">D12-E12</f>
        <v>974629.7699999996</v>
      </c>
    </row>
    <row r="13" spans="1:7" ht="15">
      <c r="A13" s="109" t="s">
        <v>324</v>
      </c>
      <c r="B13" s="108">
        <v>7392571.84</v>
      </c>
      <c r="C13" s="108">
        <v>-436011.78</v>
      </c>
      <c r="D13" s="108">
        <f t="shared" si="2"/>
        <v>6956560.06</v>
      </c>
      <c r="E13" s="108">
        <v>63808.56</v>
      </c>
      <c r="F13" s="108">
        <v>63808.56</v>
      </c>
      <c r="G13" s="108">
        <f t="shared" si="3"/>
        <v>6892751.5</v>
      </c>
    </row>
    <row r="14" spans="1:7" ht="15">
      <c r="A14" s="109" t="s">
        <v>325</v>
      </c>
      <c r="B14" s="108">
        <v>808127.92</v>
      </c>
      <c r="C14" s="108">
        <v>41573.16</v>
      </c>
      <c r="D14" s="108">
        <f t="shared" si="2"/>
        <v>849701.0800000001</v>
      </c>
      <c r="E14" s="108">
        <v>849701.08</v>
      </c>
      <c r="F14" s="108">
        <v>0</v>
      </c>
      <c r="G14" s="108">
        <f t="shared" si="3"/>
        <v>0</v>
      </c>
    </row>
    <row r="15" spans="1:7" ht="15">
      <c r="A15" s="109" t="s">
        <v>326</v>
      </c>
      <c r="B15" s="108">
        <v>9975749.66</v>
      </c>
      <c r="C15" s="108">
        <v>742010.95</v>
      </c>
      <c r="D15" s="108">
        <f t="shared" si="2"/>
        <v>10717760.61</v>
      </c>
      <c r="E15" s="108">
        <v>5497751.7</v>
      </c>
      <c r="F15" s="108">
        <v>5191515.82</v>
      </c>
      <c r="G15" s="108">
        <f t="shared" si="3"/>
        <v>5220008.909999999</v>
      </c>
    </row>
    <row r="16" spans="1:7" ht="15">
      <c r="A16" s="109" t="s">
        <v>327</v>
      </c>
      <c r="B16" s="108"/>
      <c r="C16" s="108"/>
      <c r="D16" s="108">
        <f t="shared" si="2"/>
        <v>0</v>
      </c>
      <c r="E16" s="108"/>
      <c r="F16" s="108"/>
      <c r="G16" s="108">
        <f t="shared" si="3"/>
        <v>0</v>
      </c>
    </row>
    <row r="17" spans="1:7" ht="15">
      <c r="A17" s="109" t="s">
        <v>328</v>
      </c>
      <c r="B17" s="108">
        <v>192228.27</v>
      </c>
      <c r="C17" s="108">
        <v>0</v>
      </c>
      <c r="D17" s="108">
        <f t="shared" si="2"/>
        <v>192228.27</v>
      </c>
      <c r="E17" s="108">
        <v>35201.09</v>
      </c>
      <c r="F17" s="108">
        <v>35201.09</v>
      </c>
      <c r="G17" s="108">
        <f t="shared" si="3"/>
        <v>157027.18</v>
      </c>
    </row>
    <row r="18" spans="1:7" ht="15">
      <c r="A18" s="107" t="s">
        <v>329</v>
      </c>
      <c r="B18" s="108">
        <f aca="true" t="shared" si="4" ref="B18:G18">SUM(B19:B27)</f>
        <v>15580795.94</v>
      </c>
      <c r="C18" s="108">
        <f t="shared" si="4"/>
        <v>1381287.54</v>
      </c>
      <c r="D18" s="108">
        <f t="shared" si="4"/>
        <v>16962083.48</v>
      </c>
      <c r="E18" s="108">
        <f t="shared" si="4"/>
        <v>7957426.750000001</v>
      </c>
      <c r="F18" s="108">
        <f t="shared" si="4"/>
        <v>2755077.92</v>
      </c>
      <c r="G18" s="108">
        <f t="shared" si="4"/>
        <v>9004656.729999999</v>
      </c>
    </row>
    <row r="19" spans="1:7" ht="15">
      <c r="A19" s="109" t="s">
        <v>330</v>
      </c>
      <c r="B19" s="108">
        <v>3747349.38</v>
      </c>
      <c r="C19" s="108">
        <v>373712.87</v>
      </c>
      <c r="D19" s="108">
        <f aca="true" t="shared" si="5" ref="D19:D27">B19+C19</f>
        <v>4121062.25</v>
      </c>
      <c r="E19" s="108">
        <v>1010218.18</v>
      </c>
      <c r="F19" s="108">
        <v>621026.29</v>
      </c>
      <c r="G19" s="108">
        <f aca="true" t="shared" si="6" ref="G19:G27">D19-E19</f>
        <v>3110844.07</v>
      </c>
    </row>
    <row r="20" spans="1:7" ht="15">
      <c r="A20" s="109" t="s">
        <v>331</v>
      </c>
      <c r="B20" s="108">
        <v>170973.13</v>
      </c>
      <c r="C20" s="108">
        <v>510904.53</v>
      </c>
      <c r="D20" s="108">
        <f t="shared" si="5"/>
        <v>681877.66</v>
      </c>
      <c r="E20" s="108">
        <v>550426.6</v>
      </c>
      <c r="F20" s="108">
        <v>280363.6</v>
      </c>
      <c r="G20" s="108">
        <f t="shared" si="6"/>
        <v>131451.06000000006</v>
      </c>
    </row>
    <row r="21" spans="1:7" ht="15">
      <c r="A21" s="109" t="s">
        <v>332</v>
      </c>
      <c r="B21" s="108"/>
      <c r="C21" s="108"/>
      <c r="D21" s="108">
        <f t="shared" si="5"/>
        <v>0</v>
      </c>
      <c r="E21" s="108"/>
      <c r="F21" s="108"/>
      <c r="G21" s="108">
        <f t="shared" si="6"/>
        <v>0</v>
      </c>
    </row>
    <row r="22" spans="1:7" ht="15">
      <c r="A22" s="109" t="s">
        <v>333</v>
      </c>
      <c r="B22" s="108">
        <v>2234056.8</v>
      </c>
      <c r="C22" s="108">
        <v>922501.34</v>
      </c>
      <c r="D22" s="108">
        <f t="shared" si="5"/>
        <v>3156558.1399999997</v>
      </c>
      <c r="E22" s="108">
        <v>1154543.85</v>
      </c>
      <c r="F22" s="108">
        <v>205421.41</v>
      </c>
      <c r="G22" s="108">
        <f t="shared" si="6"/>
        <v>2002014.2899999996</v>
      </c>
    </row>
    <row r="23" spans="1:7" ht="15">
      <c r="A23" s="109" t="s">
        <v>334</v>
      </c>
      <c r="B23" s="108">
        <v>4880778.71</v>
      </c>
      <c r="C23" s="108">
        <v>-364665.4</v>
      </c>
      <c r="D23" s="108">
        <f t="shared" si="5"/>
        <v>4516113.31</v>
      </c>
      <c r="E23" s="108">
        <v>3627016.43</v>
      </c>
      <c r="F23" s="108">
        <v>1452575.64</v>
      </c>
      <c r="G23" s="108">
        <f t="shared" si="6"/>
        <v>889096.8799999994</v>
      </c>
    </row>
    <row r="24" spans="1:7" ht="15">
      <c r="A24" s="109" t="s">
        <v>335</v>
      </c>
      <c r="B24" s="108">
        <v>3724182.57</v>
      </c>
      <c r="C24" s="108">
        <v>-144719.16</v>
      </c>
      <c r="D24" s="108">
        <f t="shared" si="5"/>
        <v>3579463.4099999997</v>
      </c>
      <c r="E24" s="108">
        <v>1362977.07</v>
      </c>
      <c r="F24" s="108">
        <v>102816.88</v>
      </c>
      <c r="G24" s="108">
        <f t="shared" si="6"/>
        <v>2216486.34</v>
      </c>
    </row>
    <row r="25" spans="1:7" ht="15">
      <c r="A25" s="109" t="s">
        <v>336</v>
      </c>
      <c r="B25" s="108">
        <v>111257.98</v>
      </c>
      <c r="C25" s="108">
        <v>43072.08</v>
      </c>
      <c r="D25" s="108">
        <f t="shared" si="5"/>
        <v>154330.06</v>
      </c>
      <c r="E25" s="108">
        <v>52878.16</v>
      </c>
      <c r="F25" s="108">
        <v>7052.36</v>
      </c>
      <c r="G25" s="108">
        <f t="shared" si="6"/>
        <v>101451.9</v>
      </c>
    </row>
    <row r="26" spans="1:7" ht="15">
      <c r="A26" s="109" t="s">
        <v>337</v>
      </c>
      <c r="B26" s="108">
        <v>47992</v>
      </c>
      <c r="C26" s="108">
        <v>-23611.2</v>
      </c>
      <c r="D26" s="108">
        <f t="shared" si="5"/>
        <v>24380.8</v>
      </c>
      <c r="E26" s="108">
        <v>14998.8</v>
      </c>
      <c r="F26" s="108">
        <v>0</v>
      </c>
      <c r="G26" s="108">
        <f t="shared" si="6"/>
        <v>9382</v>
      </c>
    </row>
    <row r="27" spans="1:7" ht="15">
      <c r="A27" s="109" t="s">
        <v>338</v>
      </c>
      <c r="B27" s="108">
        <v>664205.37</v>
      </c>
      <c r="C27" s="108">
        <v>64092.48</v>
      </c>
      <c r="D27" s="108">
        <f t="shared" si="5"/>
        <v>728297.85</v>
      </c>
      <c r="E27" s="108">
        <v>184367.66</v>
      </c>
      <c r="F27" s="108">
        <v>85821.74</v>
      </c>
      <c r="G27" s="108">
        <f t="shared" si="6"/>
        <v>543930.19</v>
      </c>
    </row>
    <row r="28" spans="1:7" ht="15">
      <c r="A28" s="107" t="s">
        <v>339</v>
      </c>
      <c r="B28" s="108">
        <f aca="true" t="shared" si="7" ref="B28:G28">SUM(B29:B37)</f>
        <v>24420587.880000003</v>
      </c>
      <c r="C28" s="108">
        <f t="shared" si="7"/>
        <v>-2806235.48</v>
      </c>
      <c r="D28" s="108">
        <f t="shared" si="7"/>
        <v>21614352.400000002</v>
      </c>
      <c r="E28" s="108">
        <f t="shared" si="7"/>
        <v>10430117.6</v>
      </c>
      <c r="F28" s="108">
        <f t="shared" si="7"/>
        <v>5906247.19</v>
      </c>
      <c r="G28" s="108">
        <f t="shared" si="7"/>
        <v>11184234.799999999</v>
      </c>
    </row>
    <row r="29" spans="1:7" ht="15">
      <c r="A29" s="109" t="s">
        <v>340</v>
      </c>
      <c r="B29" s="108">
        <v>1547373.98</v>
      </c>
      <c r="C29" s="108">
        <v>-19361.21</v>
      </c>
      <c r="D29" s="108">
        <f aca="true" t="shared" si="8" ref="D29:D82">B29+C29</f>
        <v>1528012.77</v>
      </c>
      <c r="E29" s="108">
        <v>837430.85</v>
      </c>
      <c r="F29" s="108">
        <v>370533.59</v>
      </c>
      <c r="G29" s="108">
        <f aca="true" t="shared" si="9" ref="G29:G37">D29-E29</f>
        <v>690581.92</v>
      </c>
    </row>
    <row r="30" spans="1:7" ht="15">
      <c r="A30" s="109" t="s">
        <v>341</v>
      </c>
      <c r="B30" s="108">
        <v>1382901.82</v>
      </c>
      <c r="C30" s="108">
        <v>827155.63</v>
      </c>
      <c r="D30" s="108">
        <f t="shared" si="8"/>
        <v>2210057.45</v>
      </c>
      <c r="E30" s="108">
        <v>951700.01</v>
      </c>
      <c r="F30" s="108">
        <v>691184.69</v>
      </c>
      <c r="G30" s="108">
        <f t="shared" si="9"/>
        <v>1258357.4400000002</v>
      </c>
    </row>
    <row r="31" spans="1:7" ht="15">
      <c r="A31" s="109" t="s">
        <v>342</v>
      </c>
      <c r="B31" s="108">
        <v>9005427.59</v>
      </c>
      <c r="C31" s="108">
        <v>-1637828.48</v>
      </c>
      <c r="D31" s="108">
        <f t="shared" si="8"/>
        <v>7367599.109999999</v>
      </c>
      <c r="E31" s="108">
        <v>3512579.86</v>
      </c>
      <c r="F31" s="108">
        <v>2083499.87</v>
      </c>
      <c r="G31" s="108">
        <f t="shared" si="9"/>
        <v>3855019.2499999995</v>
      </c>
    </row>
    <row r="32" spans="1:7" ht="15">
      <c r="A32" s="109" t="s">
        <v>343</v>
      </c>
      <c r="B32" s="108">
        <v>1104871.64</v>
      </c>
      <c r="C32" s="108">
        <v>443340.26</v>
      </c>
      <c r="D32" s="108">
        <f t="shared" si="8"/>
        <v>1548211.9</v>
      </c>
      <c r="E32" s="108">
        <v>1499054.98</v>
      </c>
      <c r="F32" s="108">
        <v>403261.51</v>
      </c>
      <c r="G32" s="108">
        <f t="shared" si="9"/>
        <v>49156.919999999925</v>
      </c>
    </row>
    <row r="33" spans="1:7" ht="15">
      <c r="A33" s="109" t="s">
        <v>344</v>
      </c>
      <c r="B33" s="108">
        <v>834143.05</v>
      </c>
      <c r="C33" s="108">
        <v>279305.88</v>
      </c>
      <c r="D33" s="108">
        <f t="shared" si="8"/>
        <v>1113448.9300000002</v>
      </c>
      <c r="E33" s="108">
        <v>611586.21</v>
      </c>
      <c r="F33" s="108">
        <v>342527.24</v>
      </c>
      <c r="G33" s="108">
        <f t="shared" si="9"/>
        <v>501862.7200000002</v>
      </c>
    </row>
    <row r="34" spans="1:7" ht="15">
      <c r="A34" s="109" t="s">
        <v>345</v>
      </c>
      <c r="B34" s="108">
        <v>685622</v>
      </c>
      <c r="C34" s="108">
        <v>148815.36</v>
      </c>
      <c r="D34" s="108">
        <f t="shared" si="8"/>
        <v>834437.36</v>
      </c>
      <c r="E34" s="108">
        <v>691680.33</v>
      </c>
      <c r="F34" s="108">
        <v>281905.59</v>
      </c>
      <c r="G34" s="108">
        <f t="shared" si="9"/>
        <v>142757.03000000003</v>
      </c>
    </row>
    <row r="35" spans="1:7" ht="15">
      <c r="A35" s="109" t="s">
        <v>346</v>
      </c>
      <c r="B35" s="108">
        <v>374880.63</v>
      </c>
      <c r="C35" s="108">
        <v>21729.95</v>
      </c>
      <c r="D35" s="108">
        <f t="shared" si="8"/>
        <v>396610.58</v>
      </c>
      <c r="E35" s="108">
        <v>42427.66</v>
      </c>
      <c r="F35" s="108">
        <v>42427.66</v>
      </c>
      <c r="G35" s="108">
        <f t="shared" si="9"/>
        <v>354182.92000000004</v>
      </c>
    </row>
    <row r="36" spans="1:7" ht="15">
      <c r="A36" s="109" t="s">
        <v>347</v>
      </c>
      <c r="B36" s="108">
        <v>6528388.22</v>
      </c>
      <c r="C36" s="108">
        <v>-2874053.52</v>
      </c>
      <c r="D36" s="108">
        <f t="shared" si="8"/>
        <v>3654334.6999999997</v>
      </c>
      <c r="E36" s="108">
        <v>1051867.62</v>
      </c>
      <c r="F36" s="108">
        <v>459116.96</v>
      </c>
      <c r="G36" s="108">
        <f t="shared" si="9"/>
        <v>2602467.0799999996</v>
      </c>
    </row>
    <row r="37" spans="1:7" ht="15">
      <c r="A37" s="109" t="s">
        <v>348</v>
      </c>
      <c r="B37" s="108">
        <v>2956978.95</v>
      </c>
      <c r="C37" s="108">
        <v>4660.65</v>
      </c>
      <c r="D37" s="108">
        <f t="shared" si="8"/>
        <v>2961639.6</v>
      </c>
      <c r="E37" s="108">
        <v>1231790.08</v>
      </c>
      <c r="F37" s="108">
        <v>1231790.08</v>
      </c>
      <c r="G37" s="108">
        <f t="shared" si="9"/>
        <v>1729849.52</v>
      </c>
    </row>
    <row r="38" spans="1:7" ht="15">
      <c r="A38" s="107" t="s">
        <v>349</v>
      </c>
      <c r="B38" s="108">
        <f aca="true" t="shared" si="10" ref="B38:G38">SUM(B39:B47)</f>
        <v>22557015.009999998</v>
      </c>
      <c r="C38" s="108">
        <f t="shared" si="10"/>
        <v>6133850.600000001</v>
      </c>
      <c r="D38" s="108">
        <f t="shared" si="10"/>
        <v>28690865.61</v>
      </c>
      <c r="E38" s="108">
        <f t="shared" si="10"/>
        <v>19679029.119999997</v>
      </c>
      <c r="F38" s="108">
        <f t="shared" si="10"/>
        <v>18752127.46</v>
      </c>
      <c r="G38" s="108">
        <f t="shared" si="10"/>
        <v>9011836.49</v>
      </c>
    </row>
    <row r="39" spans="1:7" ht="15">
      <c r="A39" s="109" t="s">
        <v>350</v>
      </c>
      <c r="B39" s="108"/>
      <c r="C39" s="108"/>
      <c r="D39" s="108">
        <f t="shared" si="8"/>
        <v>0</v>
      </c>
      <c r="E39" s="108"/>
      <c r="F39" s="108"/>
      <c r="G39" s="108">
        <f aca="true" t="shared" si="11" ref="G39:G47">D39-E39</f>
        <v>0</v>
      </c>
    </row>
    <row r="40" spans="1:7" ht="15">
      <c r="A40" s="109" t="s">
        <v>351</v>
      </c>
      <c r="B40" s="108">
        <v>6200000</v>
      </c>
      <c r="C40" s="108">
        <v>8312</v>
      </c>
      <c r="D40" s="108">
        <f t="shared" si="8"/>
        <v>6208312</v>
      </c>
      <c r="E40" s="108">
        <v>4208971.23</v>
      </c>
      <c r="F40" s="108">
        <v>4208971.23</v>
      </c>
      <c r="G40" s="108">
        <f t="shared" si="11"/>
        <v>1999340.7699999996</v>
      </c>
    </row>
    <row r="41" spans="1:7" ht="15">
      <c r="A41" s="109" t="s">
        <v>352</v>
      </c>
      <c r="B41" s="108">
        <v>3286371.83</v>
      </c>
      <c r="C41" s="108">
        <v>5677083.07</v>
      </c>
      <c r="D41" s="108">
        <f t="shared" si="8"/>
        <v>8963454.9</v>
      </c>
      <c r="E41" s="108">
        <v>7749388.61</v>
      </c>
      <c r="F41" s="108">
        <v>7043532.95</v>
      </c>
      <c r="G41" s="108">
        <f t="shared" si="11"/>
        <v>1214066.29</v>
      </c>
    </row>
    <row r="42" spans="1:7" ht="15">
      <c r="A42" s="109" t="s">
        <v>353</v>
      </c>
      <c r="B42" s="108">
        <v>1503197.52</v>
      </c>
      <c r="C42" s="108">
        <v>448455.53</v>
      </c>
      <c r="D42" s="108">
        <f t="shared" si="8"/>
        <v>1951653.05</v>
      </c>
      <c r="E42" s="108">
        <v>1759915.6</v>
      </c>
      <c r="F42" s="108">
        <v>1538869.6</v>
      </c>
      <c r="G42" s="108">
        <f t="shared" si="11"/>
        <v>191737.44999999995</v>
      </c>
    </row>
    <row r="43" spans="1:7" ht="15">
      <c r="A43" s="109" t="s">
        <v>354</v>
      </c>
      <c r="B43" s="108">
        <v>11567445.66</v>
      </c>
      <c r="C43" s="108">
        <v>0</v>
      </c>
      <c r="D43" s="108">
        <f t="shared" si="8"/>
        <v>11567445.66</v>
      </c>
      <c r="E43" s="108">
        <v>5960753.68</v>
      </c>
      <c r="F43" s="108">
        <v>5960753.68</v>
      </c>
      <c r="G43" s="108">
        <f t="shared" si="11"/>
        <v>5606691.98</v>
      </c>
    </row>
    <row r="44" spans="1:7" ht="15">
      <c r="A44" s="109" t="s">
        <v>355</v>
      </c>
      <c r="B44" s="108"/>
      <c r="C44" s="108"/>
      <c r="D44" s="108">
        <f t="shared" si="8"/>
        <v>0</v>
      </c>
      <c r="E44" s="108"/>
      <c r="F44" s="108"/>
      <c r="G44" s="108">
        <f t="shared" si="11"/>
        <v>0</v>
      </c>
    </row>
    <row r="45" spans="1:7" ht="15">
      <c r="A45" s="109" t="s">
        <v>356</v>
      </c>
      <c r="B45" s="108"/>
      <c r="C45" s="108"/>
      <c r="D45" s="108">
        <f t="shared" si="8"/>
        <v>0</v>
      </c>
      <c r="E45" s="108"/>
      <c r="F45" s="108"/>
      <c r="G45" s="108">
        <f t="shared" si="11"/>
        <v>0</v>
      </c>
    </row>
    <row r="46" spans="1:7" ht="15">
      <c r="A46" s="109" t="s">
        <v>357</v>
      </c>
      <c r="B46" s="108"/>
      <c r="C46" s="108"/>
      <c r="D46" s="108">
        <f t="shared" si="8"/>
        <v>0</v>
      </c>
      <c r="E46" s="108"/>
      <c r="F46" s="108"/>
      <c r="G46" s="108">
        <f t="shared" si="11"/>
        <v>0</v>
      </c>
    </row>
    <row r="47" spans="1:7" ht="15">
      <c r="A47" s="109" t="s">
        <v>358</v>
      </c>
      <c r="B47" s="108"/>
      <c r="C47" s="108"/>
      <c r="D47" s="108">
        <f t="shared" si="8"/>
        <v>0</v>
      </c>
      <c r="E47" s="108"/>
      <c r="F47" s="108"/>
      <c r="G47" s="108">
        <f t="shared" si="11"/>
        <v>0</v>
      </c>
    </row>
    <row r="48" spans="1:7" ht="15">
      <c r="A48" s="107" t="s">
        <v>359</v>
      </c>
      <c r="B48" s="108">
        <f aca="true" t="shared" si="12" ref="B48:G48">SUM(B49:B57)</f>
        <v>504390.03</v>
      </c>
      <c r="C48" s="108">
        <f t="shared" si="12"/>
        <v>198574.63</v>
      </c>
      <c r="D48" s="108">
        <f t="shared" si="12"/>
        <v>702964.66</v>
      </c>
      <c r="E48" s="108">
        <f t="shared" si="12"/>
        <v>291592.45</v>
      </c>
      <c r="F48" s="108">
        <f t="shared" si="12"/>
        <v>281892.45</v>
      </c>
      <c r="G48" s="108">
        <f t="shared" si="12"/>
        <v>411372.2100000001</v>
      </c>
    </row>
    <row r="49" spans="1:7" ht="15">
      <c r="A49" s="109" t="s">
        <v>360</v>
      </c>
      <c r="B49" s="108">
        <v>400436.03</v>
      </c>
      <c r="C49" s="108">
        <v>90401.58</v>
      </c>
      <c r="D49" s="108">
        <f t="shared" si="8"/>
        <v>490837.61000000004</v>
      </c>
      <c r="E49" s="108">
        <v>78142.48</v>
      </c>
      <c r="F49" s="108">
        <v>78142.48</v>
      </c>
      <c r="G49" s="108">
        <f aca="true" t="shared" si="13" ref="G49:G57">D49-E49</f>
        <v>412695.13000000006</v>
      </c>
    </row>
    <row r="50" spans="1:7" ht="15">
      <c r="A50" s="109" t="s">
        <v>361</v>
      </c>
      <c r="B50" s="108"/>
      <c r="C50" s="108"/>
      <c r="D50" s="108">
        <f t="shared" si="8"/>
        <v>0</v>
      </c>
      <c r="E50" s="108"/>
      <c r="F50" s="108"/>
      <c r="G50" s="108">
        <f t="shared" si="13"/>
        <v>0</v>
      </c>
    </row>
    <row r="51" spans="1:7" ht="15">
      <c r="A51" s="109" t="s">
        <v>362</v>
      </c>
      <c r="B51" s="108"/>
      <c r="C51" s="108"/>
      <c r="D51" s="108">
        <f t="shared" si="8"/>
        <v>0</v>
      </c>
      <c r="E51" s="108"/>
      <c r="F51" s="108"/>
      <c r="G51" s="108">
        <f t="shared" si="13"/>
        <v>0</v>
      </c>
    </row>
    <row r="52" spans="1:7" ht="15">
      <c r="A52" s="109" t="s">
        <v>363</v>
      </c>
      <c r="B52" s="108">
        <v>37998</v>
      </c>
      <c r="C52" s="108">
        <v>-18998.49</v>
      </c>
      <c r="D52" s="108">
        <f t="shared" si="8"/>
        <v>18999.51</v>
      </c>
      <c r="E52" s="108">
        <v>0</v>
      </c>
      <c r="F52" s="108">
        <v>0</v>
      </c>
      <c r="G52" s="108">
        <f t="shared" si="13"/>
        <v>18999.51</v>
      </c>
    </row>
    <row r="53" spans="1:7" ht="15">
      <c r="A53" s="109" t="s">
        <v>364</v>
      </c>
      <c r="B53" s="108"/>
      <c r="C53" s="108"/>
      <c r="D53" s="108">
        <f t="shared" si="8"/>
        <v>0</v>
      </c>
      <c r="E53" s="108"/>
      <c r="F53" s="108"/>
      <c r="G53" s="108">
        <f t="shared" si="13"/>
        <v>0</v>
      </c>
    </row>
    <row r="54" spans="1:7" ht="15">
      <c r="A54" s="109" t="s">
        <v>365</v>
      </c>
      <c r="B54" s="108">
        <v>65956</v>
      </c>
      <c r="C54" s="108">
        <v>127171.54</v>
      </c>
      <c r="D54" s="108">
        <f t="shared" si="8"/>
        <v>193127.53999999998</v>
      </c>
      <c r="E54" s="108">
        <v>129699.97</v>
      </c>
      <c r="F54" s="108">
        <v>119999.97</v>
      </c>
      <c r="G54" s="108">
        <f t="shared" si="13"/>
        <v>63427.56999999998</v>
      </c>
    </row>
    <row r="55" spans="1:7" ht="15">
      <c r="A55" s="109" t="s">
        <v>366</v>
      </c>
      <c r="B55" s="108"/>
      <c r="C55" s="108"/>
      <c r="D55" s="108">
        <f t="shared" si="8"/>
        <v>0</v>
      </c>
      <c r="E55" s="108"/>
      <c r="F55" s="108"/>
      <c r="G55" s="108">
        <f t="shared" si="13"/>
        <v>0</v>
      </c>
    </row>
    <row r="56" spans="1:7" ht="15">
      <c r="A56" s="109" t="s">
        <v>367</v>
      </c>
      <c r="B56" s="108">
        <v>0</v>
      </c>
      <c r="C56" s="108">
        <v>0</v>
      </c>
      <c r="D56" s="108">
        <f t="shared" si="8"/>
        <v>0</v>
      </c>
      <c r="E56" s="108">
        <v>83750</v>
      </c>
      <c r="F56" s="108">
        <v>83750</v>
      </c>
      <c r="G56" s="108">
        <f t="shared" si="13"/>
        <v>-83750</v>
      </c>
    </row>
    <row r="57" spans="1:7" ht="15">
      <c r="A57" s="109" t="s">
        <v>368</v>
      </c>
      <c r="B57" s="108"/>
      <c r="C57" s="108"/>
      <c r="D57" s="108">
        <f t="shared" si="8"/>
        <v>0</v>
      </c>
      <c r="E57" s="108"/>
      <c r="F57" s="108"/>
      <c r="G57" s="108">
        <f t="shared" si="13"/>
        <v>0</v>
      </c>
    </row>
    <row r="58" spans="1:7" ht="15">
      <c r="A58" s="107" t="s">
        <v>369</v>
      </c>
      <c r="B58" s="108">
        <f aca="true" t="shared" si="14" ref="B58:G58">SUM(B59:B61)</f>
        <v>3679268.83</v>
      </c>
      <c r="C58" s="108">
        <f t="shared" si="14"/>
        <v>2200526.35</v>
      </c>
      <c r="D58" s="108">
        <f t="shared" si="14"/>
        <v>5879795.18</v>
      </c>
      <c r="E58" s="108">
        <f t="shared" si="14"/>
        <v>5186608.57</v>
      </c>
      <c r="F58" s="108">
        <f t="shared" si="14"/>
        <v>3789785.12</v>
      </c>
      <c r="G58" s="108">
        <f t="shared" si="14"/>
        <v>693186.6099999994</v>
      </c>
    </row>
    <row r="59" spans="1:7" ht="15">
      <c r="A59" s="109" t="s">
        <v>370</v>
      </c>
      <c r="B59" s="108">
        <v>3679268.83</v>
      </c>
      <c r="C59" s="108">
        <v>2200526.35</v>
      </c>
      <c r="D59" s="108">
        <f t="shared" si="8"/>
        <v>5879795.18</v>
      </c>
      <c r="E59" s="108">
        <v>5186608.57</v>
      </c>
      <c r="F59" s="108">
        <v>3789785.12</v>
      </c>
      <c r="G59" s="108">
        <f>D59-E59</f>
        <v>693186.6099999994</v>
      </c>
    </row>
    <row r="60" spans="1:7" ht="15">
      <c r="A60" s="109" t="s">
        <v>371</v>
      </c>
      <c r="B60" s="108"/>
      <c r="C60" s="108"/>
      <c r="D60" s="108">
        <f t="shared" si="8"/>
        <v>0</v>
      </c>
      <c r="E60" s="108"/>
      <c r="F60" s="108"/>
      <c r="G60" s="108">
        <f>D60-E60</f>
        <v>0</v>
      </c>
    </row>
    <row r="61" spans="1:7" ht="15">
      <c r="A61" s="109" t="s">
        <v>372</v>
      </c>
      <c r="B61" s="108"/>
      <c r="C61" s="108"/>
      <c r="D61" s="108">
        <f t="shared" si="8"/>
        <v>0</v>
      </c>
      <c r="E61" s="108"/>
      <c r="F61" s="108"/>
      <c r="G61" s="108">
        <f>D61-E61</f>
        <v>0</v>
      </c>
    </row>
    <row r="62" spans="1:7" ht="15">
      <c r="A62" s="107" t="s">
        <v>373</v>
      </c>
      <c r="B62" s="108">
        <f aca="true" t="shared" si="15" ref="B62:G62">SUM(B63:B67,B69:B70)</f>
        <v>0</v>
      </c>
      <c r="C62" s="108">
        <f t="shared" si="15"/>
        <v>0</v>
      </c>
      <c r="D62" s="108">
        <f t="shared" si="15"/>
        <v>0</v>
      </c>
      <c r="E62" s="108">
        <f t="shared" si="15"/>
        <v>0</v>
      </c>
      <c r="F62" s="108">
        <f t="shared" si="15"/>
        <v>0</v>
      </c>
      <c r="G62" s="108">
        <f t="shared" si="15"/>
        <v>0</v>
      </c>
    </row>
    <row r="63" spans="1:7" ht="15">
      <c r="A63" s="109" t="s">
        <v>374</v>
      </c>
      <c r="B63" s="108"/>
      <c r="C63" s="108"/>
      <c r="D63" s="108">
        <f t="shared" si="8"/>
        <v>0</v>
      </c>
      <c r="E63" s="108"/>
      <c r="F63" s="108"/>
      <c r="G63" s="108">
        <f aca="true" t="shared" si="16" ref="G63:G70">D63-E63</f>
        <v>0</v>
      </c>
    </row>
    <row r="64" spans="1:7" ht="15">
      <c r="A64" s="109" t="s">
        <v>375</v>
      </c>
      <c r="B64" s="108"/>
      <c r="C64" s="108"/>
      <c r="D64" s="108">
        <f t="shared" si="8"/>
        <v>0</v>
      </c>
      <c r="E64" s="108"/>
      <c r="F64" s="108"/>
      <c r="G64" s="108">
        <f t="shared" si="16"/>
        <v>0</v>
      </c>
    </row>
    <row r="65" spans="1:7" ht="15">
      <c r="A65" s="109" t="s">
        <v>376</v>
      </c>
      <c r="B65" s="108"/>
      <c r="C65" s="108"/>
      <c r="D65" s="108">
        <f t="shared" si="8"/>
        <v>0</v>
      </c>
      <c r="E65" s="108"/>
      <c r="F65" s="108"/>
      <c r="G65" s="108">
        <f t="shared" si="16"/>
        <v>0</v>
      </c>
    </row>
    <row r="66" spans="1:7" ht="15">
      <c r="A66" s="109" t="s">
        <v>377</v>
      </c>
      <c r="B66" s="108"/>
      <c r="C66" s="108"/>
      <c r="D66" s="108">
        <f t="shared" si="8"/>
        <v>0</v>
      </c>
      <c r="E66" s="108"/>
      <c r="F66" s="108"/>
      <c r="G66" s="108">
        <f t="shared" si="16"/>
        <v>0</v>
      </c>
    </row>
    <row r="67" spans="1:7" ht="15">
      <c r="A67" s="109" t="s">
        <v>378</v>
      </c>
      <c r="B67" s="108"/>
      <c r="C67" s="108"/>
      <c r="D67" s="108">
        <f t="shared" si="8"/>
        <v>0</v>
      </c>
      <c r="E67" s="108"/>
      <c r="F67" s="108"/>
      <c r="G67" s="108">
        <f t="shared" si="16"/>
        <v>0</v>
      </c>
    </row>
    <row r="68" spans="1:7" ht="15">
      <c r="A68" s="109" t="s">
        <v>379</v>
      </c>
      <c r="B68" s="108"/>
      <c r="C68" s="108"/>
      <c r="D68" s="108">
        <f t="shared" si="8"/>
        <v>0</v>
      </c>
      <c r="E68" s="108"/>
      <c r="F68" s="108"/>
      <c r="G68" s="108">
        <f t="shared" si="16"/>
        <v>0</v>
      </c>
    </row>
    <row r="69" spans="1:7" ht="15">
      <c r="A69" s="109" t="s">
        <v>380</v>
      </c>
      <c r="B69" s="108"/>
      <c r="C69" s="108"/>
      <c r="D69" s="108">
        <f t="shared" si="8"/>
        <v>0</v>
      </c>
      <c r="E69" s="108"/>
      <c r="F69" s="108"/>
      <c r="G69" s="108">
        <f t="shared" si="16"/>
        <v>0</v>
      </c>
    </row>
    <row r="70" spans="1:7" ht="15">
      <c r="A70" s="109" t="s">
        <v>381</v>
      </c>
      <c r="B70" s="108"/>
      <c r="C70" s="108"/>
      <c r="D70" s="108">
        <f t="shared" si="8"/>
        <v>0</v>
      </c>
      <c r="E70" s="108"/>
      <c r="F70" s="108"/>
      <c r="G70" s="108">
        <f t="shared" si="16"/>
        <v>0</v>
      </c>
    </row>
    <row r="71" spans="1:7" ht="15">
      <c r="A71" s="107" t="s">
        <v>382</v>
      </c>
      <c r="B71" s="108">
        <f aca="true" t="shared" si="17" ref="B71:G71">SUM(B72:B74)</f>
        <v>2431230.67</v>
      </c>
      <c r="C71" s="108">
        <f t="shared" si="17"/>
        <v>-723203.74</v>
      </c>
      <c r="D71" s="108">
        <f t="shared" si="17"/>
        <v>1708026.93</v>
      </c>
      <c r="E71" s="108">
        <f t="shared" si="17"/>
        <v>0</v>
      </c>
      <c r="F71" s="108">
        <f t="shared" si="17"/>
        <v>0</v>
      </c>
      <c r="G71" s="108">
        <f t="shared" si="17"/>
        <v>1708026.93</v>
      </c>
    </row>
    <row r="72" spans="1:7" ht="15">
      <c r="A72" s="109" t="s">
        <v>383</v>
      </c>
      <c r="B72" s="108"/>
      <c r="C72" s="108"/>
      <c r="D72" s="108">
        <f t="shared" si="8"/>
        <v>0</v>
      </c>
      <c r="E72" s="108"/>
      <c r="F72" s="108"/>
      <c r="G72" s="108">
        <f>D72-E72</f>
        <v>0</v>
      </c>
    </row>
    <row r="73" spans="1:7" ht="15">
      <c r="A73" s="109" t="s">
        <v>384</v>
      </c>
      <c r="B73" s="108"/>
      <c r="C73" s="108"/>
      <c r="D73" s="108">
        <f t="shared" si="8"/>
        <v>0</v>
      </c>
      <c r="E73" s="108"/>
      <c r="F73" s="108"/>
      <c r="G73" s="108">
        <f>D73-E73</f>
        <v>0</v>
      </c>
    </row>
    <row r="74" spans="1:7" ht="15">
      <c r="A74" s="109" t="s">
        <v>385</v>
      </c>
      <c r="B74" s="108">
        <v>2431230.67</v>
      </c>
      <c r="C74" s="108">
        <v>-723203.74</v>
      </c>
      <c r="D74" s="108">
        <f t="shared" si="8"/>
        <v>1708026.93</v>
      </c>
      <c r="E74" s="108">
        <v>0</v>
      </c>
      <c r="F74" s="108">
        <v>0</v>
      </c>
      <c r="G74" s="108">
        <f>D74-E74</f>
        <v>1708026.93</v>
      </c>
    </row>
    <row r="75" spans="1:7" ht="15">
      <c r="A75" s="107" t="s">
        <v>386</v>
      </c>
      <c r="B75" s="108">
        <f aca="true" t="shared" si="18" ref="B75:G75">SUM(B76:B82)</f>
        <v>11214280</v>
      </c>
      <c r="C75" s="108">
        <f t="shared" si="18"/>
        <v>0</v>
      </c>
      <c r="D75" s="108">
        <f t="shared" si="18"/>
        <v>11214280</v>
      </c>
      <c r="E75" s="108">
        <f t="shared" si="18"/>
        <v>11131156.67</v>
      </c>
      <c r="F75" s="108">
        <f t="shared" si="18"/>
        <v>11131156.67</v>
      </c>
      <c r="G75" s="108">
        <f t="shared" si="18"/>
        <v>83123.32999999999</v>
      </c>
    </row>
    <row r="76" spans="1:7" ht="15">
      <c r="A76" s="109" t="s">
        <v>387</v>
      </c>
      <c r="B76" s="108">
        <v>11000000</v>
      </c>
      <c r="C76" s="108">
        <v>0</v>
      </c>
      <c r="D76" s="108">
        <f t="shared" si="8"/>
        <v>11000000</v>
      </c>
      <c r="E76" s="108">
        <v>11000000</v>
      </c>
      <c r="F76" s="108">
        <v>11000000</v>
      </c>
      <c r="G76" s="108">
        <f aca="true" t="shared" si="19" ref="G76:G82">D76-E76</f>
        <v>0</v>
      </c>
    </row>
    <row r="77" spans="1:7" ht="15">
      <c r="A77" s="109" t="s">
        <v>388</v>
      </c>
      <c r="B77" s="108">
        <v>214280</v>
      </c>
      <c r="C77" s="108">
        <v>0</v>
      </c>
      <c r="D77" s="108">
        <f t="shared" si="8"/>
        <v>214280</v>
      </c>
      <c r="E77" s="108">
        <v>131156.67</v>
      </c>
      <c r="F77" s="108">
        <v>131156.67</v>
      </c>
      <c r="G77" s="108">
        <f t="shared" si="19"/>
        <v>83123.32999999999</v>
      </c>
    </row>
    <row r="78" spans="1:7" ht="15">
      <c r="A78" s="109" t="s">
        <v>389</v>
      </c>
      <c r="B78" s="108"/>
      <c r="C78" s="108"/>
      <c r="D78" s="108">
        <f t="shared" si="8"/>
        <v>0</v>
      </c>
      <c r="E78" s="108"/>
      <c r="F78" s="108"/>
      <c r="G78" s="108">
        <f t="shared" si="19"/>
        <v>0</v>
      </c>
    </row>
    <row r="79" spans="1:7" ht="15">
      <c r="A79" s="109" t="s">
        <v>390</v>
      </c>
      <c r="B79" s="108"/>
      <c r="C79" s="108"/>
      <c r="D79" s="108">
        <f t="shared" si="8"/>
        <v>0</v>
      </c>
      <c r="E79" s="108"/>
      <c r="F79" s="108"/>
      <c r="G79" s="108">
        <f t="shared" si="19"/>
        <v>0</v>
      </c>
    </row>
    <row r="80" spans="1:7" ht="15">
      <c r="A80" s="109" t="s">
        <v>391</v>
      </c>
      <c r="B80" s="108"/>
      <c r="C80" s="108"/>
      <c r="D80" s="108">
        <f t="shared" si="8"/>
        <v>0</v>
      </c>
      <c r="E80" s="108"/>
      <c r="F80" s="108"/>
      <c r="G80" s="108">
        <f t="shared" si="19"/>
        <v>0</v>
      </c>
    </row>
    <row r="81" spans="1:7" ht="15">
      <c r="A81" s="109" t="s">
        <v>392</v>
      </c>
      <c r="B81" s="108"/>
      <c r="C81" s="108"/>
      <c r="D81" s="108">
        <f t="shared" si="8"/>
        <v>0</v>
      </c>
      <c r="E81" s="108"/>
      <c r="F81" s="108"/>
      <c r="G81" s="108">
        <f t="shared" si="19"/>
        <v>0</v>
      </c>
    </row>
    <row r="82" spans="1:7" ht="15">
      <c r="A82" s="109" t="s">
        <v>393</v>
      </c>
      <c r="B82" s="108"/>
      <c r="C82" s="108"/>
      <c r="D82" s="108">
        <f t="shared" si="8"/>
        <v>0</v>
      </c>
      <c r="E82" s="108"/>
      <c r="F82" s="108"/>
      <c r="G82" s="108">
        <f t="shared" si="19"/>
        <v>0</v>
      </c>
    </row>
    <row r="83" spans="1:7" ht="15">
      <c r="A83" s="110"/>
      <c r="B83" s="111"/>
      <c r="C83" s="111"/>
      <c r="D83" s="111"/>
      <c r="E83" s="111"/>
      <c r="F83" s="111"/>
      <c r="G83" s="111"/>
    </row>
    <row r="84" spans="1:7" ht="15">
      <c r="A84" s="112" t="s">
        <v>394</v>
      </c>
      <c r="B84" s="106">
        <f aca="true" t="shared" si="20" ref="B84:G84">B85+B93+B103+B113+B123+B133+B137+B146+B150</f>
        <v>137712244.82</v>
      </c>
      <c r="C84" s="106">
        <f t="shared" si="20"/>
        <v>242539479.11</v>
      </c>
      <c r="D84" s="106">
        <f t="shared" si="20"/>
        <v>380251723.93</v>
      </c>
      <c r="E84" s="106">
        <f t="shared" si="20"/>
        <v>123533243.56</v>
      </c>
      <c r="F84" s="106">
        <f t="shared" si="20"/>
        <v>111918091.36</v>
      </c>
      <c r="G84" s="106">
        <f t="shared" si="20"/>
        <v>256718480.36999997</v>
      </c>
    </row>
    <row r="85" spans="1:7" ht="15">
      <c r="A85" s="107" t="s">
        <v>321</v>
      </c>
      <c r="B85" s="108">
        <f aca="true" t="shared" si="21" ref="B85:G85">SUM(B86:B92)</f>
        <v>23442188.92</v>
      </c>
      <c r="C85" s="108">
        <f t="shared" si="21"/>
        <v>-3362269.5</v>
      </c>
      <c r="D85" s="108">
        <f t="shared" si="21"/>
        <v>20079919.42</v>
      </c>
      <c r="E85" s="108">
        <f t="shared" si="21"/>
        <v>1453000</v>
      </c>
      <c r="F85" s="108">
        <f t="shared" si="21"/>
        <v>1453000</v>
      </c>
      <c r="G85" s="108">
        <f t="shared" si="21"/>
        <v>18626919.42</v>
      </c>
    </row>
    <row r="86" spans="1:7" ht="15">
      <c r="A86" s="109" t="s">
        <v>322</v>
      </c>
      <c r="B86" s="108">
        <v>17991288.51</v>
      </c>
      <c r="C86" s="108">
        <v>-3362269.5</v>
      </c>
      <c r="D86" s="108">
        <f aca="true" t="shared" si="22" ref="D86:D92">B86+C86</f>
        <v>14629019.010000002</v>
      </c>
      <c r="E86" s="108">
        <v>1453000</v>
      </c>
      <c r="F86" s="108">
        <v>1453000</v>
      </c>
      <c r="G86" s="108">
        <f aca="true" t="shared" si="23" ref="G86:G92">D86-E86</f>
        <v>13176019.010000002</v>
      </c>
    </row>
    <row r="87" spans="1:7" ht="15">
      <c r="A87" s="109" t="s">
        <v>323</v>
      </c>
      <c r="B87" s="108"/>
      <c r="C87" s="108"/>
      <c r="D87" s="108">
        <f t="shared" si="22"/>
        <v>0</v>
      </c>
      <c r="E87" s="108"/>
      <c r="F87" s="108"/>
      <c r="G87" s="108">
        <f t="shared" si="23"/>
        <v>0</v>
      </c>
    </row>
    <row r="88" spans="1:7" ht="15">
      <c r="A88" s="109" t="s">
        <v>324</v>
      </c>
      <c r="B88" s="108">
        <v>5450900.41</v>
      </c>
      <c r="C88" s="108">
        <v>0</v>
      </c>
      <c r="D88" s="108">
        <f t="shared" si="22"/>
        <v>5450900.41</v>
      </c>
      <c r="E88" s="108">
        <v>0</v>
      </c>
      <c r="F88" s="108">
        <v>0</v>
      </c>
      <c r="G88" s="108">
        <f t="shared" si="23"/>
        <v>5450900.41</v>
      </c>
    </row>
    <row r="89" spans="1:7" ht="15">
      <c r="A89" s="109" t="s">
        <v>325</v>
      </c>
      <c r="B89" s="108"/>
      <c r="C89" s="108"/>
      <c r="D89" s="108">
        <f t="shared" si="22"/>
        <v>0</v>
      </c>
      <c r="E89" s="108"/>
      <c r="F89" s="108"/>
      <c r="G89" s="108">
        <f t="shared" si="23"/>
        <v>0</v>
      </c>
    </row>
    <row r="90" spans="1:7" ht="15">
      <c r="A90" s="109" t="s">
        <v>326</v>
      </c>
      <c r="B90" s="108"/>
      <c r="C90" s="108"/>
      <c r="D90" s="108">
        <f t="shared" si="22"/>
        <v>0</v>
      </c>
      <c r="E90" s="108"/>
      <c r="F90" s="108"/>
      <c r="G90" s="108">
        <f t="shared" si="23"/>
        <v>0</v>
      </c>
    </row>
    <row r="91" spans="1:7" ht="15">
      <c r="A91" s="109" t="s">
        <v>327</v>
      </c>
      <c r="B91" s="108"/>
      <c r="C91" s="108"/>
      <c r="D91" s="108">
        <f t="shared" si="22"/>
        <v>0</v>
      </c>
      <c r="E91" s="108"/>
      <c r="F91" s="108"/>
      <c r="G91" s="108">
        <f t="shared" si="23"/>
        <v>0</v>
      </c>
    </row>
    <row r="92" spans="1:7" ht="15">
      <c r="A92" s="109" t="s">
        <v>328</v>
      </c>
      <c r="B92" s="108"/>
      <c r="C92" s="108"/>
      <c r="D92" s="108">
        <f t="shared" si="22"/>
        <v>0</v>
      </c>
      <c r="E92" s="108"/>
      <c r="F92" s="108"/>
      <c r="G92" s="108">
        <f t="shared" si="23"/>
        <v>0</v>
      </c>
    </row>
    <row r="93" spans="1:7" ht="15">
      <c r="A93" s="107" t="s">
        <v>329</v>
      </c>
      <c r="B93" s="108">
        <f aca="true" t="shared" si="24" ref="B93:G93">SUM(B94:B102)</f>
        <v>8958918.82</v>
      </c>
      <c r="C93" s="108">
        <f t="shared" si="24"/>
        <v>1943364.56</v>
      </c>
      <c r="D93" s="108">
        <f t="shared" si="24"/>
        <v>10902283.38</v>
      </c>
      <c r="E93" s="108">
        <f t="shared" si="24"/>
        <v>5177088.58</v>
      </c>
      <c r="F93" s="108">
        <f t="shared" si="24"/>
        <v>4443663.24</v>
      </c>
      <c r="G93" s="108">
        <f t="shared" si="24"/>
        <v>5725194.800000001</v>
      </c>
    </row>
    <row r="94" spans="1:7" ht="15">
      <c r="A94" s="109" t="s">
        <v>330</v>
      </c>
      <c r="B94" s="108"/>
      <c r="C94" s="108"/>
      <c r="D94" s="108">
        <f aca="true" t="shared" si="25" ref="D94:D102">B94+C94</f>
        <v>0</v>
      </c>
      <c r="E94" s="108"/>
      <c r="F94" s="108"/>
      <c r="G94" s="108">
        <f aca="true" t="shared" si="26" ref="G94:G102">D94-E94</f>
        <v>0</v>
      </c>
    </row>
    <row r="95" spans="1:7" ht="15">
      <c r="A95" s="109" t="s">
        <v>331</v>
      </c>
      <c r="B95" s="108"/>
      <c r="C95" s="108"/>
      <c r="D95" s="108">
        <f t="shared" si="25"/>
        <v>0</v>
      </c>
      <c r="E95" s="108"/>
      <c r="F95" s="108"/>
      <c r="G95" s="108">
        <f t="shared" si="26"/>
        <v>0</v>
      </c>
    </row>
    <row r="96" spans="1:7" ht="15">
      <c r="A96" s="109" t="s">
        <v>332</v>
      </c>
      <c r="B96" s="108"/>
      <c r="C96" s="108"/>
      <c r="D96" s="108">
        <f t="shared" si="25"/>
        <v>0</v>
      </c>
      <c r="E96" s="108"/>
      <c r="F96" s="108"/>
      <c r="G96" s="108">
        <f t="shared" si="26"/>
        <v>0</v>
      </c>
    </row>
    <row r="97" spans="1:7" ht="15">
      <c r="A97" s="109" t="s">
        <v>333</v>
      </c>
      <c r="B97" s="108">
        <v>1800000</v>
      </c>
      <c r="C97" s="108">
        <v>0</v>
      </c>
      <c r="D97" s="108">
        <f t="shared" si="25"/>
        <v>1800000</v>
      </c>
      <c r="E97" s="108">
        <v>875160.02</v>
      </c>
      <c r="F97" s="108">
        <v>655146.82</v>
      </c>
      <c r="G97" s="108">
        <f t="shared" si="26"/>
        <v>924839.98</v>
      </c>
    </row>
    <row r="98" spans="1:7" ht="15">
      <c r="A98" s="113" t="s">
        <v>334</v>
      </c>
      <c r="B98" s="108"/>
      <c r="C98" s="108"/>
      <c r="D98" s="108">
        <f t="shared" si="25"/>
        <v>0</v>
      </c>
      <c r="E98" s="108"/>
      <c r="F98" s="108"/>
      <c r="G98" s="108">
        <f t="shared" si="26"/>
        <v>0</v>
      </c>
    </row>
    <row r="99" spans="1:7" ht="15">
      <c r="A99" s="109" t="s">
        <v>335</v>
      </c>
      <c r="B99" s="108">
        <v>5362748.5</v>
      </c>
      <c r="C99" s="108">
        <v>0</v>
      </c>
      <c r="D99" s="108">
        <f t="shared" si="25"/>
        <v>5362748.5</v>
      </c>
      <c r="E99" s="108">
        <v>2314526.44</v>
      </c>
      <c r="F99" s="108">
        <v>1801114.3</v>
      </c>
      <c r="G99" s="108">
        <f t="shared" si="26"/>
        <v>3048222.06</v>
      </c>
    </row>
    <row r="100" spans="1:7" ht="15">
      <c r="A100" s="109" t="s">
        <v>336</v>
      </c>
      <c r="B100" s="108">
        <v>1300000</v>
      </c>
      <c r="C100" s="108">
        <v>1943364.56</v>
      </c>
      <c r="D100" s="108">
        <f t="shared" si="25"/>
        <v>3243364.56</v>
      </c>
      <c r="E100" s="108">
        <v>1929002.12</v>
      </c>
      <c r="F100" s="108">
        <v>1929002.12</v>
      </c>
      <c r="G100" s="108">
        <f t="shared" si="26"/>
        <v>1314362.44</v>
      </c>
    </row>
    <row r="101" spans="1:7" ht="15">
      <c r="A101" s="109" t="s">
        <v>337</v>
      </c>
      <c r="B101" s="108"/>
      <c r="C101" s="108"/>
      <c r="D101" s="108">
        <f t="shared" si="25"/>
        <v>0</v>
      </c>
      <c r="E101" s="108"/>
      <c r="F101" s="108"/>
      <c r="G101" s="108">
        <f t="shared" si="26"/>
        <v>0</v>
      </c>
    </row>
    <row r="102" spans="1:7" ht="15">
      <c r="A102" s="109" t="s">
        <v>338</v>
      </c>
      <c r="B102" s="108">
        <v>496170.32</v>
      </c>
      <c r="C102" s="108">
        <v>0</v>
      </c>
      <c r="D102" s="108">
        <f t="shared" si="25"/>
        <v>496170.32</v>
      </c>
      <c r="E102" s="108">
        <v>58400</v>
      </c>
      <c r="F102" s="108">
        <v>58400</v>
      </c>
      <c r="G102" s="108">
        <f t="shared" si="26"/>
        <v>437770.32</v>
      </c>
    </row>
    <row r="103" spans="1:7" ht="15">
      <c r="A103" s="107" t="s">
        <v>339</v>
      </c>
      <c r="B103" s="108">
        <f aca="true" t="shared" si="27" ref="B103:G103">SUM(B104:B112)</f>
        <v>41944066.09</v>
      </c>
      <c r="C103" s="108">
        <f t="shared" si="27"/>
        <v>1499232.04</v>
      </c>
      <c r="D103" s="108">
        <f t="shared" si="27"/>
        <v>43443298.13</v>
      </c>
      <c r="E103" s="108">
        <f t="shared" si="27"/>
        <v>20138761.71</v>
      </c>
      <c r="F103" s="108">
        <f t="shared" si="27"/>
        <v>13499867.86</v>
      </c>
      <c r="G103" s="108">
        <f t="shared" si="27"/>
        <v>23304536.42</v>
      </c>
    </row>
    <row r="104" spans="1:7" ht="15">
      <c r="A104" s="109" t="s">
        <v>340</v>
      </c>
      <c r="B104" s="108">
        <v>15500000</v>
      </c>
      <c r="C104" s="108">
        <v>0</v>
      </c>
      <c r="D104" s="108">
        <f aca="true" t="shared" si="28" ref="D104:D112">B104+C104</f>
        <v>15500000</v>
      </c>
      <c r="E104" s="108">
        <v>7728011.8</v>
      </c>
      <c r="F104" s="108">
        <v>5116847.73</v>
      </c>
      <c r="G104" s="108">
        <f aca="true" t="shared" si="29" ref="G104:G112">D104-E104</f>
        <v>7771988.2</v>
      </c>
    </row>
    <row r="105" spans="1:7" ht="15">
      <c r="A105" s="109" t="s">
        <v>341</v>
      </c>
      <c r="B105" s="108"/>
      <c r="C105" s="108"/>
      <c r="D105" s="108">
        <f t="shared" si="28"/>
        <v>0</v>
      </c>
      <c r="E105" s="108"/>
      <c r="F105" s="108"/>
      <c r="G105" s="108">
        <f t="shared" si="29"/>
        <v>0</v>
      </c>
    </row>
    <row r="106" spans="1:7" ht="15">
      <c r="A106" s="109" t="s">
        <v>342</v>
      </c>
      <c r="B106" s="108">
        <v>1150000</v>
      </c>
      <c r="C106" s="108">
        <v>1399222.24</v>
      </c>
      <c r="D106" s="108">
        <f t="shared" si="28"/>
        <v>2549222.24</v>
      </c>
      <c r="E106" s="108">
        <v>1467430.24</v>
      </c>
      <c r="F106" s="108">
        <v>1467430.24</v>
      </c>
      <c r="G106" s="108">
        <f t="shared" si="29"/>
        <v>1081792.0000000002</v>
      </c>
    </row>
    <row r="107" spans="1:7" ht="15">
      <c r="A107" s="109" t="s">
        <v>343</v>
      </c>
      <c r="B107" s="108">
        <v>30674.81</v>
      </c>
      <c r="C107" s="108">
        <v>9.8</v>
      </c>
      <c r="D107" s="108">
        <f t="shared" si="28"/>
        <v>30684.61</v>
      </c>
      <c r="E107" s="108">
        <v>52.2</v>
      </c>
      <c r="F107" s="108">
        <v>29</v>
      </c>
      <c r="G107" s="108">
        <f t="shared" si="29"/>
        <v>30632.41</v>
      </c>
    </row>
    <row r="108" spans="1:7" ht="15">
      <c r="A108" s="109" t="s">
        <v>344</v>
      </c>
      <c r="B108" s="108">
        <v>21463391.28</v>
      </c>
      <c r="C108" s="108">
        <v>100000</v>
      </c>
      <c r="D108" s="108">
        <f t="shared" si="28"/>
        <v>21563391.28</v>
      </c>
      <c r="E108" s="108">
        <v>8638658.47</v>
      </c>
      <c r="F108" s="108">
        <v>6915560.89</v>
      </c>
      <c r="G108" s="108">
        <f t="shared" si="29"/>
        <v>12924732.81</v>
      </c>
    </row>
    <row r="109" spans="1:7" ht="15">
      <c r="A109" s="109" t="s">
        <v>345</v>
      </c>
      <c r="B109" s="108"/>
      <c r="C109" s="108"/>
      <c r="D109" s="108">
        <f t="shared" si="28"/>
        <v>0</v>
      </c>
      <c r="E109" s="108"/>
      <c r="F109" s="108"/>
      <c r="G109" s="108">
        <f t="shared" si="29"/>
        <v>0</v>
      </c>
    </row>
    <row r="110" spans="1:7" ht="15">
      <c r="A110" s="109" t="s">
        <v>346</v>
      </c>
      <c r="B110" s="108"/>
      <c r="C110" s="108"/>
      <c r="D110" s="108">
        <f t="shared" si="28"/>
        <v>0</v>
      </c>
      <c r="E110" s="108"/>
      <c r="F110" s="108"/>
      <c r="G110" s="108">
        <f t="shared" si="29"/>
        <v>0</v>
      </c>
    </row>
    <row r="111" spans="1:7" ht="15">
      <c r="A111" s="109" t="s">
        <v>347</v>
      </c>
      <c r="B111" s="108"/>
      <c r="C111" s="108"/>
      <c r="D111" s="108">
        <f t="shared" si="28"/>
        <v>0</v>
      </c>
      <c r="E111" s="108"/>
      <c r="F111" s="108"/>
      <c r="G111" s="108">
        <f t="shared" si="29"/>
        <v>0</v>
      </c>
    </row>
    <row r="112" spans="1:7" ht="15">
      <c r="A112" s="109" t="s">
        <v>348</v>
      </c>
      <c r="B112" s="108">
        <v>3800000</v>
      </c>
      <c r="C112" s="108">
        <v>0</v>
      </c>
      <c r="D112" s="108">
        <f t="shared" si="28"/>
        <v>3800000</v>
      </c>
      <c r="E112" s="108">
        <v>2304609</v>
      </c>
      <c r="F112" s="108">
        <v>0</v>
      </c>
      <c r="G112" s="108">
        <f t="shared" si="29"/>
        <v>1495391</v>
      </c>
    </row>
    <row r="113" spans="1:7" ht="15">
      <c r="A113" s="107" t="s">
        <v>349</v>
      </c>
      <c r="B113" s="108">
        <f aca="true" t="shared" si="30" ref="B113:G113">SUM(B114:B122)</f>
        <v>12001848.94</v>
      </c>
      <c r="C113" s="108">
        <f t="shared" si="30"/>
        <v>6237869.44</v>
      </c>
      <c r="D113" s="108">
        <f t="shared" si="30"/>
        <v>18239718.38</v>
      </c>
      <c r="E113" s="108">
        <f t="shared" si="30"/>
        <v>6234668.4</v>
      </c>
      <c r="F113" s="108">
        <f t="shared" si="30"/>
        <v>6234668.4</v>
      </c>
      <c r="G113" s="108">
        <f t="shared" si="30"/>
        <v>12005049.979999999</v>
      </c>
    </row>
    <row r="114" spans="1:7" ht="15">
      <c r="A114" s="109" t="s">
        <v>350</v>
      </c>
      <c r="B114" s="108"/>
      <c r="C114" s="108"/>
      <c r="D114" s="108">
        <f aca="true" t="shared" si="31" ref="D114:D122">B114+C114</f>
        <v>0</v>
      </c>
      <c r="E114" s="108"/>
      <c r="F114" s="108"/>
      <c r="G114" s="108">
        <f aca="true" t="shared" si="32" ref="G114:G122">D114-E114</f>
        <v>0</v>
      </c>
    </row>
    <row r="115" spans="1:7" ht="15">
      <c r="A115" s="109" t="s">
        <v>351</v>
      </c>
      <c r="B115" s="108"/>
      <c r="C115" s="108"/>
      <c r="D115" s="108">
        <f t="shared" si="31"/>
        <v>0</v>
      </c>
      <c r="E115" s="108"/>
      <c r="F115" s="108"/>
      <c r="G115" s="108">
        <f t="shared" si="32"/>
        <v>0</v>
      </c>
    </row>
    <row r="116" spans="1:7" ht="15">
      <c r="A116" s="109" t="s">
        <v>352</v>
      </c>
      <c r="B116" s="108">
        <v>12001848.94</v>
      </c>
      <c r="C116" s="108">
        <v>6237869.44</v>
      </c>
      <c r="D116" s="108">
        <f t="shared" si="31"/>
        <v>18239718.38</v>
      </c>
      <c r="E116" s="108">
        <v>6234668.4</v>
      </c>
      <c r="F116" s="108">
        <v>6234668.4</v>
      </c>
      <c r="G116" s="108">
        <f t="shared" si="32"/>
        <v>12005049.979999999</v>
      </c>
    </row>
    <row r="117" spans="1:7" ht="15">
      <c r="A117" s="109" t="s">
        <v>353</v>
      </c>
      <c r="B117" s="108"/>
      <c r="C117" s="108"/>
      <c r="D117" s="108">
        <f t="shared" si="31"/>
        <v>0</v>
      </c>
      <c r="E117" s="108"/>
      <c r="F117" s="108"/>
      <c r="G117" s="108">
        <f t="shared" si="32"/>
        <v>0</v>
      </c>
    </row>
    <row r="118" spans="1:7" ht="15">
      <c r="A118" s="109" t="s">
        <v>354</v>
      </c>
      <c r="B118" s="108"/>
      <c r="C118" s="108"/>
      <c r="D118" s="108">
        <f t="shared" si="31"/>
        <v>0</v>
      </c>
      <c r="E118" s="108"/>
      <c r="F118" s="108"/>
      <c r="G118" s="108">
        <f t="shared" si="32"/>
        <v>0</v>
      </c>
    </row>
    <row r="119" spans="1:7" ht="15">
      <c r="A119" s="109" t="s">
        <v>355</v>
      </c>
      <c r="B119" s="108"/>
      <c r="C119" s="108"/>
      <c r="D119" s="108">
        <f t="shared" si="31"/>
        <v>0</v>
      </c>
      <c r="E119" s="108"/>
      <c r="F119" s="108"/>
      <c r="G119" s="108">
        <f t="shared" si="32"/>
        <v>0</v>
      </c>
    </row>
    <row r="120" spans="1:7" ht="15">
      <c r="A120" s="109" t="s">
        <v>356</v>
      </c>
      <c r="B120" s="108"/>
      <c r="C120" s="108"/>
      <c r="D120" s="108">
        <f t="shared" si="31"/>
        <v>0</v>
      </c>
      <c r="E120" s="108"/>
      <c r="F120" s="108"/>
      <c r="G120" s="108">
        <f t="shared" si="32"/>
        <v>0</v>
      </c>
    </row>
    <row r="121" spans="1:7" ht="15">
      <c r="A121" s="109" t="s">
        <v>357</v>
      </c>
      <c r="B121" s="108"/>
      <c r="C121" s="108"/>
      <c r="D121" s="108">
        <f t="shared" si="31"/>
        <v>0</v>
      </c>
      <c r="E121" s="108"/>
      <c r="F121" s="108"/>
      <c r="G121" s="108">
        <f t="shared" si="32"/>
        <v>0</v>
      </c>
    </row>
    <row r="122" spans="1:7" ht="15">
      <c r="A122" s="109" t="s">
        <v>358</v>
      </c>
      <c r="B122" s="108"/>
      <c r="C122" s="108"/>
      <c r="D122" s="108">
        <f t="shared" si="31"/>
        <v>0</v>
      </c>
      <c r="E122" s="108"/>
      <c r="F122" s="108"/>
      <c r="G122" s="108">
        <f t="shared" si="32"/>
        <v>0</v>
      </c>
    </row>
    <row r="123" spans="1:7" ht="15">
      <c r="A123" s="107" t="s">
        <v>359</v>
      </c>
      <c r="B123" s="108">
        <f aca="true" t="shared" si="33" ref="B123:G123">SUM(B124:B132)</f>
        <v>10000</v>
      </c>
      <c r="C123" s="108">
        <f t="shared" si="33"/>
        <v>2918684.01</v>
      </c>
      <c r="D123" s="108">
        <f t="shared" si="33"/>
        <v>2928684.01</v>
      </c>
      <c r="E123" s="108">
        <f t="shared" si="33"/>
        <v>2917327.7199999997</v>
      </c>
      <c r="F123" s="108">
        <f t="shared" si="33"/>
        <v>2917327.7199999997</v>
      </c>
      <c r="G123" s="108">
        <f t="shared" si="33"/>
        <v>11356.290000000037</v>
      </c>
    </row>
    <row r="124" spans="1:7" ht="15">
      <c r="A124" s="109" t="s">
        <v>360</v>
      </c>
      <c r="B124" s="108">
        <v>10000</v>
      </c>
      <c r="C124" s="108">
        <v>0</v>
      </c>
      <c r="D124" s="108">
        <f aca="true" t="shared" si="34" ref="D124:D132">B124+C124</f>
        <v>10000</v>
      </c>
      <c r="E124" s="108">
        <v>0</v>
      </c>
      <c r="F124" s="108">
        <v>0</v>
      </c>
      <c r="G124" s="108">
        <f aca="true" t="shared" si="35" ref="G124:G132">D124-E124</f>
        <v>10000</v>
      </c>
    </row>
    <row r="125" spans="1:7" ht="15">
      <c r="A125" s="109" t="s">
        <v>361</v>
      </c>
      <c r="B125" s="108"/>
      <c r="C125" s="108"/>
      <c r="D125" s="108">
        <f t="shared" si="34"/>
        <v>0</v>
      </c>
      <c r="E125" s="108"/>
      <c r="F125" s="108"/>
      <c r="G125" s="108">
        <f t="shared" si="35"/>
        <v>0</v>
      </c>
    </row>
    <row r="126" spans="1:7" ht="15">
      <c r="A126" s="109" t="s">
        <v>362</v>
      </c>
      <c r="B126" s="108"/>
      <c r="C126" s="108"/>
      <c r="D126" s="108">
        <f t="shared" si="34"/>
        <v>0</v>
      </c>
      <c r="E126" s="108"/>
      <c r="F126" s="108"/>
      <c r="G126" s="108">
        <f t="shared" si="35"/>
        <v>0</v>
      </c>
    </row>
    <row r="127" spans="1:7" ht="15">
      <c r="A127" s="109" t="s">
        <v>363</v>
      </c>
      <c r="B127" s="108">
        <v>0</v>
      </c>
      <c r="C127" s="108">
        <v>1831300</v>
      </c>
      <c r="D127" s="108">
        <f t="shared" si="34"/>
        <v>1831300</v>
      </c>
      <c r="E127" s="108">
        <v>1830828</v>
      </c>
      <c r="F127" s="108">
        <v>1830828</v>
      </c>
      <c r="G127" s="108">
        <f t="shared" si="35"/>
        <v>472</v>
      </c>
    </row>
    <row r="128" spans="1:7" ht="15">
      <c r="A128" s="109" t="s">
        <v>364</v>
      </c>
      <c r="B128" s="108">
        <v>0</v>
      </c>
      <c r="C128" s="108">
        <v>767384.01</v>
      </c>
      <c r="D128" s="108">
        <f t="shared" si="34"/>
        <v>767384.01</v>
      </c>
      <c r="E128" s="108">
        <v>766499.72</v>
      </c>
      <c r="F128" s="108">
        <v>766499.72</v>
      </c>
      <c r="G128" s="108">
        <f t="shared" si="35"/>
        <v>884.2900000000373</v>
      </c>
    </row>
    <row r="129" spans="1:7" ht="15">
      <c r="A129" s="109" t="s">
        <v>365</v>
      </c>
      <c r="B129" s="108">
        <v>0</v>
      </c>
      <c r="C129" s="108">
        <v>320000</v>
      </c>
      <c r="D129" s="108">
        <f t="shared" si="34"/>
        <v>320000</v>
      </c>
      <c r="E129" s="108">
        <v>320000</v>
      </c>
      <c r="F129" s="108">
        <v>320000</v>
      </c>
      <c r="G129" s="108">
        <f t="shared" si="35"/>
        <v>0</v>
      </c>
    </row>
    <row r="130" spans="1:7" ht="15">
      <c r="A130" s="109" t="s">
        <v>366</v>
      </c>
      <c r="B130" s="108"/>
      <c r="C130" s="108"/>
      <c r="D130" s="108">
        <f t="shared" si="34"/>
        <v>0</v>
      </c>
      <c r="E130" s="108"/>
      <c r="F130" s="108"/>
      <c r="G130" s="108">
        <f t="shared" si="35"/>
        <v>0</v>
      </c>
    </row>
    <row r="131" spans="1:7" ht="15">
      <c r="A131" s="109" t="s">
        <v>367</v>
      </c>
      <c r="B131" s="108"/>
      <c r="C131" s="108"/>
      <c r="D131" s="108">
        <f t="shared" si="34"/>
        <v>0</v>
      </c>
      <c r="E131" s="108"/>
      <c r="F131" s="108"/>
      <c r="G131" s="108">
        <f t="shared" si="35"/>
        <v>0</v>
      </c>
    </row>
    <row r="132" spans="1:7" ht="15">
      <c r="A132" s="109" t="s">
        <v>368</v>
      </c>
      <c r="B132" s="108"/>
      <c r="C132" s="108"/>
      <c r="D132" s="108">
        <f t="shared" si="34"/>
        <v>0</v>
      </c>
      <c r="E132" s="108"/>
      <c r="F132" s="108"/>
      <c r="G132" s="108">
        <f t="shared" si="35"/>
        <v>0</v>
      </c>
    </row>
    <row r="133" spans="1:7" ht="15">
      <c r="A133" s="107" t="s">
        <v>369</v>
      </c>
      <c r="B133" s="108">
        <f aca="true" t="shared" si="36" ref="B133:G133">SUM(B134:B136)</f>
        <v>36860673.07</v>
      </c>
      <c r="C133" s="108">
        <f t="shared" si="36"/>
        <v>232928582.25</v>
      </c>
      <c r="D133" s="108">
        <f t="shared" si="36"/>
        <v>269789255.32</v>
      </c>
      <c r="E133" s="108">
        <f t="shared" si="36"/>
        <v>83612397.15</v>
      </c>
      <c r="F133" s="108">
        <f t="shared" si="36"/>
        <v>79369564.14</v>
      </c>
      <c r="G133" s="108">
        <f t="shared" si="36"/>
        <v>186176858.17</v>
      </c>
    </row>
    <row r="134" spans="1:7" ht="15">
      <c r="A134" s="109" t="s">
        <v>370</v>
      </c>
      <c r="B134" s="108">
        <v>36860673.07</v>
      </c>
      <c r="C134" s="108">
        <v>232928582.25</v>
      </c>
      <c r="D134" s="108">
        <f aca="true" t="shared" si="37" ref="D134:D157">B134+C134</f>
        <v>269789255.32</v>
      </c>
      <c r="E134" s="108">
        <v>83612397.15</v>
      </c>
      <c r="F134" s="108">
        <v>79369564.14</v>
      </c>
      <c r="G134" s="108">
        <f>D134-E134</f>
        <v>186176858.17</v>
      </c>
    </row>
    <row r="135" spans="1:7" ht="15">
      <c r="A135" s="109" t="s">
        <v>371</v>
      </c>
      <c r="B135" s="108"/>
      <c r="C135" s="108"/>
      <c r="D135" s="108">
        <f t="shared" si="37"/>
        <v>0</v>
      </c>
      <c r="E135" s="108"/>
      <c r="F135" s="108"/>
      <c r="G135" s="108">
        <f>D135-E135</f>
        <v>0</v>
      </c>
    </row>
    <row r="136" spans="1:7" ht="15">
      <c r="A136" s="109" t="s">
        <v>372</v>
      </c>
      <c r="B136" s="108"/>
      <c r="C136" s="108"/>
      <c r="D136" s="108">
        <f t="shared" si="37"/>
        <v>0</v>
      </c>
      <c r="E136" s="108"/>
      <c r="F136" s="108"/>
      <c r="G136" s="108">
        <f>D136-E136</f>
        <v>0</v>
      </c>
    </row>
    <row r="137" spans="1:7" ht="15">
      <c r="A137" s="107" t="s">
        <v>373</v>
      </c>
      <c r="B137" s="108">
        <f aca="true" t="shared" si="38" ref="B137:G137">SUM(B138:B142,B144:B145)</f>
        <v>0</v>
      </c>
      <c r="C137" s="108">
        <f t="shared" si="38"/>
        <v>0</v>
      </c>
      <c r="D137" s="108">
        <f t="shared" si="38"/>
        <v>0</v>
      </c>
      <c r="E137" s="108">
        <f t="shared" si="38"/>
        <v>0</v>
      </c>
      <c r="F137" s="108">
        <f t="shared" si="38"/>
        <v>0</v>
      </c>
      <c r="G137" s="108">
        <f t="shared" si="38"/>
        <v>0</v>
      </c>
    </row>
    <row r="138" spans="1:7" ht="15">
      <c r="A138" s="109" t="s">
        <v>374</v>
      </c>
      <c r="B138" s="108"/>
      <c r="C138" s="108"/>
      <c r="D138" s="108">
        <f t="shared" si="37"/>
        <v>0</v>
      </c>
      <c r="E138" s="108"/>
      <c r="F138" s="108"/>
      <c r="G138" s="108">
        <f aca="true" t="shared" si="39" ref="G138:G145">D138-E138</f>
        <v>0</v>
      </c>
    </row>
    <row r="139" spans="1:7" ht="15">
      <c r="A139" s="109" t="s">
        <v>375</v>
      </c>
      <c r="B139" s="108"/>
      <c r="C139" s="108"/>
      <c r="D139" s="108">
        <f t="shared" si="37"/>
        <v>0</v>
      </c>
      <c r="E139" s="108"/>
      <c r="F139" s="108"/>
      <c r="G139" s="108">
        <f t="shared" si="39"/>
        <v>0</v>
      </c>
    </row>
    <row r="140" spans="1:7" ht="15">
      <c r="A140" s="109" t="s">
        <v>376</v>
      </c>
      <c r="B140" s="108"/>
      <c r="C140" s="108"/>
      <c r="D140" s="108">
        <f t="shared" si="37"/>
        <v>0</v>
      </c>
      <c r="E140" s="108"/>
      <c r="F140" s="108"/>
      <c r="G140" s="108">
        <f t="shared" si="39"/>
        <v>0</v>
      </c>
    </row>
    <row r="141" spans="1:7" ht="15">
      <c r="A141" s="109" t="s">
        <v>377</v>
      </c>
      <c r="B141" s="108"/>
      <c r="C141" s="108"/>
      <c r="D141" s="108">
        <f t="shared" si="37"/>
        <v>0</v>
      </c>
      <c r="E141" s="108"/>
      <c r="F141" s="108"/>
      <c r="G141" s="108">
        <f t="shared" si="39"/>
        <v>0</v>
      </c>
    </row>
    <row r="142" spans="1:7" ht="15">
      <c r="A142" s="109" t="s">
        <v>378</v>
      </c>
      <c r="B142" s="108"/>
      <c r="C142" s="108"/>
      <c r="D142" s="108">
        <f t="shared" si="37"/>
        <v>0</v>
      </c>
      <c r="E142" s="108"/>
      <c r="F142" s="108"/>
      <c r="G142" s="108">
        <f t="shared" si="39"/>
        <v>0</v>
      </c>
    </row>
    <row r="143" spans="1:7" ht="15">
      <c r="A143" s="109" t="s">
        <v>379</v>
      </c>
      <c r="B143" s="108"/>
      <c r="C143" s="108"/>
      <c r="D143" s="108">
        <f t="shared" si="37"/>
        <v>0</v>
      </c>
      <c r="E143" s="108"/>
      <c r="F143" s="108"/>
      <c r="G143" s="108">
        <f t="shared" si="39"/>
        <v>0</v>
      </c>
    </row>
    <row r="144" spans="1:7" ht="15">
      <c r="A144" s="109" t="s">
        <v>380</v>
      </c>
      <c r="B144" s="108"/>
      <c r="C144" s="108"/>
      <c r="D144" s="108">
        <f t="shared" si="37"/>
        <v>0</v>
      </c>
      <c r="E144" s="108"/>
      <c r="F144" s="108"/>
      <c r="G144" s="108">
        <f t="shared" si="39"/>
        <v>0</v>
      </c>
    </row>
    <row r="145" spans="1:7" ht="15">
      <c r="A145" s="109" t="s">
        <v>381</v>
      </c>
      <c r="B145" s="108"/>
      <c r="C145" s="108"/>
      <c r="D145" s="108">
        <f t="shared" si="37"/>
        <v>0</v>
      </c>
      <c r="E145" s="108"/>
      <c r="F145" s="108"/>
      <c r="G145" s="108">
        <f t="shared" si="39"/>
        <v>0</v>
      </c>
    </row>
    <row r="146" spans="1:7" ht="15">
      <c r="A146" s="107" t="s">
        <v>382</v>
      </c>
      <c r="B146" s="108">
        <f aca="true" t="shared" si="40" ref="B146:G146">SUM(B147:B149)</f>
        <v>14494548.98</v>
      </c>
      <c r="C146" s="108">
        <f t="shared" si="40"/>
        <v>374016.31</v>
      </c>
      <c r="D146" s="108">
        <f t="shared" si="40"/>
        <v>14868565.290000001</v>
      </c>
      <c r="E146" s="108">
        <f t="shared" si="40"/>
        <v>4000000</v>
      </c>
      <c r="F146" s="108">
        <f t="shared" si="40"/>
        <v>4000000</v>
      </c>
      <c r="G146" s="108">
        <f t="shared" si="40"/>
        <v>10868565.290000001</v>
      </c>
    </row>
    <row r="147" spans="1:7" ht="15">
      <c r="A147" s="109" t="s">
        <v>383</v>
      </c>
      <c r="B147" s="108"/>
      <c r="C147" s="108"/>
      <c r="D147" s="108">
        <f t="shared" si="37"/>
        <v>0</v>
      </c>
      <c r="E147" s="108"/>
      <c r="F147" s="108"/>
      <c r="G147" s="108">
        <f>D147-E147</f>
        <v>0</v>
      </c>
    </row>
    <row r="148" spans="1:7" ht="15">
      <c r="A148" s="109" t="s">
        <v>384</v>
      </c>
      <c r="B148" s="108"/>
      <c r="C148" s="108"/>
      <c r="D148" s="108">
        <f t="shared" si="37"/>
        <v>0</v>
      </c>
      <c r="E148" s="108"/>
      <c r="F148" s="108"/>
      <c r="G148" s="108">
        <f>D148-E148</f>
        <v>0</v>
      </c>
    </row>
    <row r="149" spans="1:7" ht="15">
      <c r="A149" s="109" t="s">
        <v>385</v>
      </c>
      <c r="B149" s="108">
        <v>14494548.98</v>
      </c>
      <c r="C149" s="108">
        <v>374016.31</v>
      </c>
      <c r="D149" s="108">
        <f t="shared" si="37"/>
        <v>14868565.290000001</v>
      </c>
      <c r="E149" s="108">
        <v>4000000</v>
      </c>
      <c r="F149" s="108">
        <v>4000000</v>
      </c>
      <c r="G149" s="108">
        <f>D149-E149</f>
        <v>10868565.290000001</v>
      </c>
    </row>
    <row r="150" spans="1:7" ht="15">
      <c r="A150" s="107" t="s">
        <v>386</v>
      </c>
      <c r="B150" s="108">
        <f aca="true" t="shared" si="41" ref="B150:G150">SUM(B151:B157)</f>
        <v>0</v>
      </c>
      <c r="C150" s="108">
        <f t="shared" si="41"/>
        <v>0</v>
      </c>
      <c r="D150" s="108">
        <f t="shared" si="41"/>
        <v>0</v>
      </c>
      <c r="E150" s="108">
        <f t="shared" si="41"/>
        <v>0</v>
      </c>
      <c r="F150" s="108">
        <f t="shared" si="41"/>
        <v>0</v>
      </c>
      <c r="G150" s="108">
        <f t="shared" si="41"/>
        <v>0</v>
      </c>
    </row>
    <row r="151" spans="1:7" ht="15">
      <c r="A151" s="109" t="s">
        <v>387</v>
      </c>
      <c r="B151" s="108"/>
      <c r="C151" s="108"/>
      <c r="D151" s="108">
        <f t="shared" si="37"/>
        <v>0</v>
      </c>
      <c r="E151" s="108"/>
      <c r="F151" s="108"/>
      <c r="G151" s="108">
        <f aca="true" t="shared" si="42" ref="G151:G157">D151-E151</f>
        <v>0</v>
      </c>
    </row>
    <row r="152" spans="1:7" ht="15">
      <c r="A152" s="109" t="s">
        <v>388</v>
      </c>
      <c r="B152" s="108"/>
      <c r="C152" s="108"/>
      <c r="D152" s="108">
        <f t="shared" si="37"/>
        <v>0</v>
      </c>
      <c r="E152" s="108"/>
      <c r="F152" s="108"/>
      <c r="G152" s="108">
        <f t="shared" si="42"/>
        <v>0</v>
      </c>
    </row>
    <row r="153" spans="1:7" ht="15">
      <c r="A153" s="109" t="s">
        <v>389</v>
      </c>
      <c r="B153" s="108"/>
      <c r="C153" s="108"/>
      <c r="D153" s="108">
        <f t="shared" si="37"/>
        <v>0</v>
      </c>
      <c r="E153" s="108"/>
      <c r="F153" s="108"/>
      <c r="G153" s="108">
        <f t="shared" si="42"/>
        <v>0</v>
      </c>
    </row>
    <row r="154" spans="1:7" ht="15">
      <c r="A154" s="113" t="s">
        <v>390</v>
      </c>
      <c r="B154" s="108"/>
      <c r="C154" s="108"/>
      <c r="D154" s="108">
        <f t="shared" si="37"/>
        <v>0</v>
      </c>
      <c r="E154" s="108"/>
      <c r="F154" s="108"/>
      <c r="G154" s="108">
        <f t="shared" si="42"/>
        <v>0</v>
      </c>
    </row>
    <row r="155" spans="1:7" ht="15">
      <c r="A155" s="109" t="s">
        <v>391</v>
      </c>
      <c r="B155" s="108"/>
      <c r="C155" s="108"/>
      <c r="D155" s="108">
        <f t="shared" si="37"/>
        <v>0</v>
      </c>
      <c r="E155" s="108"/>
      <c r="F155" s="108"/>
      <c r="G155" s="108">
        <f t="shared" si="42"/>
        <v>0</v>
      </c>
    </row>
    <row r="156" spans="1:7" ht="15">
      <c r="A156" s="109" t="s">
        <v>392</v>
      </c>
      <c r="B156" s="108"/>
      <c r="C156" s="108"/>
      <c r="D156" s="108">
        <f t="shared" si="37"/>
        <v>0</v>
      </c>
      <c r="E156" s="108"/>
      <c r="F156" s="108"/>
      <c r="G156" s="108">
        <f t="shared" si="42"/>
        <v>0</v>
      </c>
    </row>
    <row r="157" spans="1:7" ht="15">
      <c r="A157" s="109" t="s">
        <v>393</v>
      </c>
      <c r="B157" s="108"/>
      <c r="C157" s="108"/>
      <c r="D157" s="108">
        <f t="shared" si="37"/>
        <v>0</v>
      </c>
      <c r="E157" s="108"/>
      <c r="F157" s="108"/>
      <c r="G157" s="108">
        <f t="shared" si="42"/>
        <v>0</v>
      </c>
    </row>
    <row r="158" spans="1:7" ht="15">
      <c r="A158" s="114"/>
      <c r="B158" s="111"/>
      <c r="C158" s="111"/>
      <c r="D158" s="111"/>
      <c r="E158" s="111"/>
      <c r="F158" s="111"/>
      <c r="G158" s="111"/>
    </row>
    <row r="159" spans="1:7" ht="15">
      <c r="A159" s="115" t="s">
        <v>395</v>
      </c>
      <c r="B159" s="106">
        <f aca="true" t="shared" si="43" ref="B159:G159">B9+B84</f>
        <v>311923440.71</v>
      </c>
      <c r="C159" s="106">
        <f t="shared" si="43"/>
        <v>250290142.98000002</v>
      </c>
      <c r="D159" s="106">
        <f t="shared" si="43"/>
        <v>562213583.69</v>
      </c>
      <c r="E159" s="106">
        <f t="shared" si="43"/>
        <v>227135015.75</v>
      </c>
      <c r="F159" s="106">
        <f t="shared" si="43"/>
        <v>202304282.24</v>
      </c>
      <c r="G159" s="106">
        <f t="shared" si="43"/>
        <v>335078567.93999994</v>
      </c>
    </row>
    <row r="160" spans="1:7" ht="15">
      <c r="A160" s="116"/>
      <c r="B160" s="117"/>
      <c r="C160" s="117"/>
      <c r="D160" s="117"/>
      <c r="E160" s="117"/>
      <c r="F160" s="117"/>
      <c r="G160" s="117"/>
    </row>
    <row r="161" ht="15">
      <c r="A161" s="118"/>
    </row>
    <row r="165" spans="1:3" ht="15">
      <c r="A165" s="36" t="s">
        <v>124</v>
      </c>
      <c r="B165" s="37"/>
      <c r="C165" s="38"/>
    </row>
    <row r="166" spans="1:3" ht="15">
      <c r="A166" s="37"/>
      <c r="B166" s="37"/>
      <c r="C166" s="38"/>
    </row>
    <row r="167" spans="1:3" ht="15">
      <c r="A167" s="37"/>
      <c r="B167" s="37"/>
      <c r="C167" s="38"/>
    </row>
    <row r="168" spans="1:3" ht="15">
      <c r="A168" s="37"/>
      <c r="B168" s="37"/>
      <c r="C168" s="38"/>
    </row>
    <row r="169" spans="1:3" ht="15">
      <c r="A169" s="37"/>
      <c r="B169" s="37"/>
      <c r="C169" s="38"/>
    </row>
    <row r="170" spans="1:3" ht="15">
      <c r="A170" s="37"/>
      <c r="B170" s="37"/>
      <c r="C170" s="38"/>
    </row>
    <row r="171" spans="1:3" ht="15">
      <c r="A171" s="37" t="s">
        <v>173</v>
      </c>
      <c r="B171" s="37"/>
      <c r="C171" s="38" t="s">
        <v>125</v>
      </c>
    </row>
    <row r="172" spans="1:3" ht="15">
      <c r="A172" s="37" t="s">
        <v>126</v>
      </c>
      <c r="B172" s="37"/>
      <c r="C172" s="38" t="s">
        <v>127</v>
      </c>
    </row>
    <row r="173" spans="1:3" ht="15">
      <c r="A173" s="37"/>
      <c r="B173" s="37"/>
      <c r="C173" s="38"/>
    </row>
    <row r="174" spans="1:3" ht="15">
      <c r="A174" s="37"/>
      <c r="B174" s="37"/>
      <c r="C174" s="38"/>
    </row>
    <row r="175" spans="1:3" ht="15">
      <c r="A175" s="37"/>
      <c r="B175" s="37"/>
      <c r="C175" s="38"/>
    </row>
    <row r="176" spans="1:3" ht="15">
      <c r="A176" s="37"/>
      <c r="B176" s="39" t="s">
        <v>128</v>
      </c>
      <c r="C176" s="39"/>
    </row>
    <row r="177" spans="1:3" ht="15">
      <c r="A177" s="37"/>
      <c r="B177" s="37" t="s">
        <v>129</v>
      </c>
      <c r="C177" s="38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60" zoomScalePageLayoutView="0" workbookViewId="0" topLeftCell="A1">
      <selection activeCell="A49" sqref="A49"/>
    </sheetView>
  </sheetViews>
  <sheetFormatPr defaultColWidth="11.421875" defaultRowHeight="15"/>
  <cols>
    <col min="1" max="1" width="59.7109375" style="0" customWidth="1"/>
    <col min="2" max="2" width="23.8515625" style="0" bestFit="1" customWidth="1"/>
    <col min="3" max="3" width="20.7109375" style="0" bestFit="1" customWidth="1"/>
    <col min="4" max="5" width="15.140625" style="0" bestFit="1" customWidth="1"/>
    <col min="6" max="6" width="14.140625" style="0" bestFit="1" customWidth="1"/>
    <col min="7" max="7" width="15.140625" style="0" bestFit="1" customWidth="1"/>
  </cols>
  <sheetData>
    <row r="1" spans="1:7" ht="21">
      <c r="A1" s="161" t="s">
        <v>396</v>
      </c>
      <c r="B1" s="161"/>
      <c r="C1" s="161"/>
      <c r="D1" s="161"/>
      <c r="E1" s="161"/>
      <c r="F1" s="161"/>
      <c r="G1" s="161"/>
    </row>
    <row r="2" spans="1:7" ht="15">
      <c r="A2" s="141" t="s">
        <v>122</v>
      </c>
      <c r="B2" s="142"/>
      <c r="C2" s="142"/>
      <c r="D2" s="142"/>
      <c r="E2" s="142"/>
      <c r="F2" s="142"/>
      <c r="G2" s="143"/>
    </row>
    <row r="3" spans="1:7" ht="15">
      <c r="A3" s="144" t="s">
        <v>312</v>
      </c>
      <c r="B3" s="145"/>
      <c r="C3" s="145"/>
      <c r="D3" s="145"/>
      <c r="E3" s="145"/>
      <c r="F3" s="145"/>
      <c r="G3" s="146"/>
    </row>
    <row r="4" spans="1:7" ht="15">
      <c r="A4" s="144" t="s">
        <v>397</v>
      </c>
      <c r="B4" s="145"/>
      <c r="C4" s="145"/>
      <c r="D4" s="145"/>
      <c r="E4" s="145"/>
      <c r="F4" s="145"/>
      <c r="G4" s="146"/>
    </row>
    <row r="5" spans="1:7" ht="15">
      <c r="A5" s="147" t="s">
        <v>176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56" t="s">
        <v>4</v>
      </c>
      <c r="B7" s="165" t="s">
        <v>314</v>
      </c>
      <c r="C7" s="165"/>
      <c r="D7" s="165"/>
      <c r="E7" s="165"/>
      <c r="F7" s="165"/>
      <c r="G7" s="166" t="s">
        <v>315</v>
      </c>
    </row>
    <row r="8" spans="1:7" ht="30">
      <c r="A8" s="157"/>
      <c r="B8" s="119" t="s">
        <v>316</v>
      </c>
      <c r="C8" s="120" t="s">
        <v>246</v>
      </c>
      <c r="D8" s="119" t="s">
        <v>247</v>
      </c>
      <c r="E8" s="119" t="s">
        <v>202</v>
      </c>
      <c r="F8" s="119" t="s">
        <v>219</v>
      </c>
      <c r="G8" s="167"/>
    </row>
    <row r="9" spans="1:7" ht="15">
      <c r="A9" s="95" t="s">
        <v>398</v>
      </c>
      <c r="B9" s="121">
        <f aca="true" t="shared" si="0" ref="B9:G9">SUM(B10:B18)</f>
        <v>174211195.89</v>
      </c>
      <c r="C9" s="121">
        <f t="shared" si="0"/>
        <v>7750663.87</v>
      </c>
      <c r="D9" s="121">
        <f t="shared" si="0"/>
        <v>181961859.76</v>
      </c>
      <c r="E9" s="121">
        <f t="shared" si="0"/>
        <v>103434272.19</v>
      </c>
      <c r="F9" s="121">
        <f t="shared" si="0"/>
        <v>90218690.88</v>
      </c>
      <c r="G9" s="121">
        <f t="shared" si="0"/>
        <v>78527587.57</v>
      </c>
    </row>
    <row r="10" spans="1:7" ht="15">
      <c r="A10" s="122">
        <v>3111</v>
      </c>
      <c r="B10" s="63">
        <v>174211195.89</v>
      </c>
      <c r="C10" s="63">
        <v>0</v>
      </c>
      <c r="D10" s="63">
        <f>B10+C10</f>
        <v>174211195.89</v>
      </c>
      <c r="E10" s="63">
        <v>103434272.19</v>
      </c>
      <c r="F10" s="63">
        <v>90218690.88</v>
      </c>
      <c r="G10" s="63">
        <f>D10-E10</f>
        <v>70776923.69999999</v>
      </c>
    </row>
    <row r="11" spans="1:7" ht="15">
      <c r="A11" s="122">
        <v>3111</v>
      </c>
      <c r="B11" s="63">
        <v>0</v>
      </c>
      <c r="C11" s="63">
        <v>7750663.87</v>
      </c>
      <c r="D11" s="63">
        <f aca="true" t="shared" si="1" ref="D11:D17">B11+C11</f>
        <v>7750663.87</v>
      </c>
      <c r="E11" s="63">
        <v>0</v>
      </c>
      <c r="F11" s="63">
        <v>0</v>
      </c>
      <c r="G11" s="63">
        <f aca="true" t="shared" si="2" ref="G11:G17">D11-E11</f>
        <v>7750663.87</v>
      </c>
    </row>
    <row r="12" spans="1:7" ht="15">
      <c r="A12" s="123" t="s">
        <v>399</v>
      </c>
      <c r="B12" s="63"/>
      <c r="C12" s="63"/>
      <c r="D12" s="63">
        <f t="shared" si="1"/>
        <v>0</v>
      </c>
      <c r="E12" s="63"/>
      <c r="F12" s="63"/>
      <c r="G12" s="63">
        <f t="shared" si="2"/>
        <v>0</v>
      </c>
    </row>
    <row r="13" spans="1:7" ht="15">
      <c r="A13" s="123" t="s">
        <v>400</v>
      </c>
      <c r="B13" s="63"/>
      <c r="C13" s="63"/>
      <c r="D13" s="63">
        <f t="shared" si="1"/>
        <v>0</v>
      </c>
      <c r="E13" s="63"/>
      <c r="F13" s="63"/>
      <c r="G13" s="63">
        <f t="shared" si="2"/>
        <v>0</v>
      </c>
    </row>
    <row r="14" spans="1:7" ht="15">
      <c r="A14" s="123" t="s">
        <v>401</v>
      </c>
      <c r="B14" s="63"/>
      <c r="C14" s="63"/>
      <c r="D14" s="63">
        <f t="shared" si="1"/>
        <v>0</v>
      </c>
      <c r="E14" s="63"/>
      <c r="F14" s="63"/>
      <c r="G14" s="63">
        <f t="shared" si="2"/>
        <v>0</v>
      </c>
    </row>
    <row r="15" spans="1:7" ht="15">
      <c r="A15" s="123" t="s">
        <v>402</v>
      </c>
      <c r="B15" s="63"/>
      <c r="C15" s="63"/>
      <c r="D15" s="63">
        <f t="shared" si="1"/>
        <v>0</v>
      </c>
      <c r="E15" s="63"/>
      <c r="F15" s="63"/>
      <c r="G15" s="63">
        <f t="shared" si="2"/>
        <v>0</v>
      </c>
    </row>
    <row r="16" spans="1:7" ht="15">
      <c r="A16" s="123" t="s">
        <v>403</v>
      </c>
      <c r="B16" s="63"/>
      <c r="C16" s="63"/>
      <c r="D16" s="63">
        <f t="shared" si="1"/>
        <v>0</v>
      </c>
      <c r="E16" s="63"/>
      <c r="F16" s="63"/>
      <c r="G16" s="63">
        <f t="shared" si="2"/>
        <v>0</v>
      </c>
    </row>
    <row r="17" spans="1:7" ht="15">
      <c r="A17" s="123" t="s">
        <v>404</v>
      </c>
      <c r="B17" s="63"/>
      <c r="C17" s="63"/>
      <c r="D17" s="63">
        <f t="shared" si="1"/>
        <v>0</v>
      </c>
      <c r="E17" s="63"/>
      <c r="F17" s="63"/>
      <c r="G17" s="63">
        <f t="shared" si="2"/>
        <v>0</v>
      </c>
    </row>
    <row r="18" spans="1:7" ht="15">
      <c r="A18" s="50" t="s">
        <v>157</v>
      </c>
      <c r="B18" s="66"/>
      <c r="C18" s="66"/>
      <c r="D18" s="66"/>
      <c r="E18" s="66"/>
      <c r="F18" s="66"/>
      <c r="G18" s="66"/>
    </row>
    <row r="19" spans="1:7" ht="15">
      <c r="A19" s="16" t="s">
        <v>405</v>
      </c>
      <c r="B19" s="60">
        <f aca="true" t="shared" si="3" ref="B19:G19">SUM(B20:B28)</f>
        <v>137712244.82</v>
      </c>
      <c r="C19" s="60">
        <f t="shared" si="3"/>
        <v>242539479.11</v>
      </c>
      <c r="D19" s="60">
        <f t="shared" si="3"/>
        <v>380251723.93</v>
      </c>
      <c r="E19" s="60">
        <f t="shared" si="3"/>
        <v>123533243.56</v>
      </c>
      <c r="F19" s="60">
        <f t="shared" si="3"/>
        <v>1970096.85</v>
      </c>
      <c r="G19" s="60">
        <f t="shared" si="3"/>
        <v>256718480.37</v>
      </c>
    </row>
    <row r="20" spans="1:7" ht="15">
      <c r="A20" s="122">
        <v>3111</v>
      </c>
      <c r="B20" s="63">
        <v>137712244.82</v>
      </c>
      <c r="C20" s="63">
        <v>242539479.11</v>
      </c>
      <c r="D20" s="63">
        <f aca="true" t="shared" si="4" ref="D20:D28">B20+C20</f>
        <v>380251723.93</v>
      </c>
      <c r="E20" s="63">
        <v>123533243.56</v>
      </c>
      <c r="F20" s="63">
        <v>1970096.85</v>
      </c>
      <c r="G20" s="63">
        <f aca="true" t="shared" si="5" ref="G20:G28">D20-E20</f>
        <v>256718480.37</v>
      </c>
    </row>
    <row r="21" spans="1:7" ht="15">
      <c r="A21" s="123" t="s">
        <v>406</v>
      </c>
      <c r="B21" s="63"/>
      <c r="C21" s="63"/>
      <c r="D21" s="63">
        <f t="shared" si="4"/>
        <v>0</v>
      </c>
      <c r="E21" s="63"/>
      <c r="F21" s="63"/>
      <c r="G21" s="63">
        <f t="shared" si="5"/>
        <v>0</v>
      </c>
    </row>
    <row r="22" spans="1:7" ht="15">
      <c r="A22" s="123" t="s">
        <v>399</v>
      </c>
      <c r="B22" s="63"/>
      <c r="C22" s="63"/>
      <c r="D22" s="63">
        <f t="shared" si="4"/>
        <v>0</v>
      </c>
      <c r="E22" s="63"/>
      <c r="F22" s="63"/>
      <c r="G22" s="63">
        <f t="shared" si="5"/>
        <v>0</v>
      </c>
    </row>
    <row r="23" spans="1:7" ht="15">
      <c r="A23" s="123" t="s">
        <v>400</v>
      </c>
      <c r="B23" s="63"/>
      <c r="C23" s="63"/>
      <c r="D23" s="63">
        <f t="shared" si="4"/>
        <v>0</v>
      </c>
      <c r="E23" s="63"/>
      <c r="F23" s="63"/>
      <c r="G23" s="63">
        <f t="shared" si="5"/>
        <v>0</v>
      </c>
    </row>
    <row r="24" spans="1:7" ht="15">
      <c r="A24" s="123" t="s">
        <v>401</v>
      </c>
      <c r="B24" s="63"/>
      <c r="C24" s="63"/>
      <c r="D24" s="63">
        <f t="shared" si="4"/>
        <v>0</v>
      </c>
      <c r="E24" s="63"/>
      <c r="F24" s="63"/>
      <c r="G24" s="63">
        <f t="shared" si="5"/>
        <v>0</v>
      </c>
    </row>
    <row r="25" spans="1:7" ht="15">
      <c r="A25" s="123" t="s">
        <v>402</v>
      </c>
      <c r="B25" s="63"/>
      <c r="C25" s="63"/>
      <c r="D25" s="63">
        <f t="shared" si="4"/>
        <v>0</v>
      </c>
      <c r="E25" s="63"/>
      <c r="F25" s="63"/>
      <c r="G25" s="63">
        <f t="shared" si="5"/>
        <v>0</v>
      </c>
    </row>
    <row r="26" spans="1:7" ht="15">
      <c r="A26" s="123" t="s">
        <v>403</v>
      </c>
      <c r="B26" s="63"/>
      <c r="C26" s="63"/>
      <c r="D26" s="63">
        <f t="shared" si="4"/>
        <v>0</v>
      </c>
      <c r="E26" s="63"/>
      <c r="F26" s="63"/>
      <c r="G26" s="63">
        <f t="shared" si="5"/>
        <v>0</v>
      </c>
    </row>
    <row r="27" spans="1:7" ht="15">
      <c r="A27" s="123" t="s">
        <v>404</v>
      </c>
      <c r="B27" s="63"/>
      <c r="C27" s="63"/>
      <c r="D27" s="63">
        <f t="shared" si="4"/>
        <v>0</v>
      </c>
      <c r="E27" s="63"/>
      <c r="F27" s="63"/>
      <c r="G27" s="63">
        <f t="shared" si="5"/>
        <v>0</v>
      </c>
    </row>
    <row r="28" spans="1:7" ht="15">
      <c r="A28" s="50" t="s">
        <v>157</v>
      </c>
      <c r="B28" s="66"/>
      <c r="C28" s="66"/>
      <c r="D28" s="63">
        <f t="shared" si="4"/>
        <v>0</v>
      </c>
      <c r="E28" s="63"/>
      <c r="F28" s="63"/>
      <c r="G28" s="63">
        <f t="shared" si="5"/>
        <v>0</v>
      </c>
    </row>
    <row r="29" spans="1:7" ht="15">
      <c r="A29" s="16" t="s">
        <v>395</v>
      </c>
      <c r="B29" s="60">
        <f>B9+B19</f>
        <v>311923440.71</v>
      </c>
      <c r="C29" s="60">
        <f>C9+C19</f>
        <v>250290142.98000002</v>
      </c>
      <c r="D29" s="60">
        <f>B29+C29</f>
        <v>562213583.69</v>
      </c>
      <c r="E29" s="60">
        <f>E9+E19</f>
        <v>226967515.75</v>
      </c>
      <c r="F29" s="60">
        <f>F9+F19</f>
        <v>92188787.72999999</v>
      </c>
      <c r="G29" s="60">
        <f>D29-E29</f>
        <v>335246067.94000006</v>
      </c>
    </row>
    <row r="30" spans="1:7" ht="15">
      <c r="A30" s="67"/>
      <c r="B30" s="124"/>
      <c r="C30" s="124"/>
      <c r="D30" s="124"/>
      <c r="E30" s="124"/>
      <c r="F30" s="124"/>
      <c r="G30" s="124"/>
    </row>
    <row r="31" ht="15">
      <c r="A31" s="125"/>
    </row>
    <row r="34" spans="1:3" ht="15">
      <c r="A34" s="36" t="s">
        <v>124</v>
      </c>
      <c r="B34" s="37"/>
      <c r="C34" s="38"/>
    </row>
    <row r="35" spans="1:3" ht="15">
      <c r="A35" s="37"/>
      <c r="B35" s="37"/>
      <c r="C35" s="38"/>
    </row>
    <row r="36" spans="1:3" ht="15">
      <c r="A36" s="37"/>
      <c r="B36" s="37"/>
      <c r="C36" s="38"/>
    </row>
    <row r="37" spans="1:3" ht="15">
      <c r="A37" s="37"/>
      <c r="B37" s="37"/>
      <c r="C37" s="38"/>
    </row>
    <row r="38" spans="1:3" ht="15">
      <c r="A38" s="37"/>
      <c r="B38" s="37"/>
      <c r="C38" s="38"/>
    </row>
    <row r="39" spans="1:3" ht="15">
      <c r="A39" s="37"/>
      <c r="B39" s="37"/>
      <c r="C39" s="38"/>
    </row>
    <row r="40" spans="1:3" ht="15">
      <c r="A40" s="37" t="s">
        <v>173</v>
      </c>
      <c r="B40" s="37"/>
      <c r="C40" s="38" t="s">
        <v>125</v>
      </c>
    </row>
    <row r="41" spans="1:3" ht="15">
      <c r="A41" s="37" t="s">
        <v>126</v>
      </c>
      <c r="B41" s="37"/>
      <c r="C41" s="38" t="s">
        <v>127</v>
      </c>
    </row>
    <row r="42" spans="1:3" ht="15">
      <c r="A42" s="37"/>
      <c r="B42" s="37"/>
      <c r="C42" s="38"/>
    </row>
    <row r="43" spans="1:3" ht="15">
      <c r="A43" s="37"/>
      <c r="B43" s="37"/>
      <c r="C43" s="38"/>
    </row>
    <row r="44" spans="1:3" ht="15">
      <c r="A44" s="37"/>
      <c r="B44" s="37"/>
      <c r="C44" s="38"/>
    </row>
    <row r="45" spans="1:3" ht="15">
      <c r="A45" s="37"/>
      <c r="B45" s="39" t="s">
        <v>128</v>
      </c>
      <c r="C45" s="39"/>
    </row>
    <row r="46" spans="1:3" ht="15">
      <c r="A46" s="37"/>
      <c r="B46" s="37" t="s">
        <v>129</v>
      </c>
      <c r="C46" s="38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2">
      <selection activeCell="I74" sqref="I74"/>
    </sheetView>
  </sheetViews>
  <sheetFormatPr defaultColWidth="11.421875" defaultRowHeight="15"/>
  <cols>
    <col min="1" max="1" width="77.28125" style="0" customWidth="1"/>
    <col min="2" max="2" width="23.8515625" style="0" bestFit="1" customWidth="1"/>
    <col min="3" max="3" width="20.7109375" style="0" bestFit="1" customWidth="1"/>
    <col min="4" max="6" width="15.140625" style="0" bestFit="1" customWidth="1"/>
    <col min="7" max="7" width="15.28125" style="0" bestFit="1" customWidth="1"/>
  </cols>
  <sheetData>
    <row r="1" spans="1:7" ht="21">
      <c r="A1" s="168" t="s">
        <v>407</v>
      </c>
      <c r="B1" s="169"/>
      <c r="C1" s="169"/>
      <c r="D1" s="169"/>
      <c r="E1" s="169"/>
      <c r="F1" s="169"/>
      <c r="G1" s="169"/>
    </row>
    <row r="2" spans="1:7" ht="15">
      <c r="A2" s="141" t="s">
        <v>122</v>
      </c>
      <c r="B2" s="142"/>
      <c r="C2" s="142"/>
      <c r="D2" s="142"/>
      <c r="E2" s="142"/>
      <c r="F2" s="142"/>
      <c r="G2" s="143"/>
    </row>
    <row r="3" spans="1:7" ht="15">
      <c r="A3" s="144" t="s">
        <v>408</v>
      </c>
      <c r="B3" s="145"/>
      <c r="C3" s="145"/>
      <c r="D3" s="145"/>
      <c r="E3" s="145"/>
      <c r="F3" s="145"/>
      <c r="G3" s="146"/>
    </row>
    <row r="4" spans="1:7" ht="15">
      <c r="A4" s="144" t="s">
        <v>409</v>
      </c>
      <c r="B4" s="145"/>
      <c r="C4" s="145"/>
      <c r="D4" s="145"/>
      <c r="E4" s="145"/>
      <c r="F4" s="145"/>
      <c r="G4" s="146"/>
    </row>
    <row r="5" spans="1:7" ht="15">
      <c r="A5" s="147" t="s">
        <v>176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45" t="s">
        <v>4</v>
      </c>
      <c r="B7" s="150" t="s">
        <v>314</v>
      </c>
      <c r="C7" s="151"/>
      <c r="D7" s="151"/>
      <c r="E7" s="151"/>
      <c r="F7" s="152"/>
      <c r="G7" s="160" t="s">
        <v>410</v>
      </c>
    </row>
    <row r="8" spans="1:7" ht="30">
      <c r="A8" s="145"/>
      <c r="B8" s="94" t="s">
        <v>316</v>
      </c>
      <c r="C8" s="42" t="s">
        <v>411</v>
      </c>
      <c r="D8" s="94" t="s">
        <v>318</v>
      </c>
      <c r="E8" s="94" t="s">
        <v>202</v>
      </c>
      <c r="F8" s="126" t="s">
        <v>219</v>
      </c>
      <c r="G8" s="159"/>
    </row>
    <row r="9" spans="1:7" ht="15">
      <c r="A9" s="95" t="s">
        <v>412</v>
      </c>
      <c r="B9" s="127">
        <f aca="true" t="shared" si="0" ref="B9:G9">B10+B19+B27+B37</f>
        <v>174211195.89000002</v>
      </c>
      <c r="C9" s="127">
        <f t="shared" si="0"/>
        <v>7750663.87</v>
      </c>
      <c r="D9" s="127">
        <f t="shared" si="0"/>
        <v>181961859.76000002</v>
      </c>
      <c r="E9" s="127">
        <f t="shared" si="0"/>
        <v>103434272.19</v>
      </c>
      <c r="F9" s="127">
        <f t="shared" si="0"/>
        <v>90218690.88</v>
      </c>
      <c r="G9" s="127">
        <f t="shared" si="0"/>
        <v>78527587.56999998</v>
      </c>
    </row>
    <row r="10" spans="1:7" ht="15">
      <c r="A10" s="72" t="s">
        <v>413</v>
      </c>
      <c r="B10" s="128">
        <f aca="true" t="shared" si="1" ref="B10:G10">SUM(B11:B18)</f>
        <v>162446805.12</v>
      </c>
      <c r="C10" s="128">
        <f t="shared" si="1"/>
        <v>535307.3299999998</v>
      </c>
      <c r="D10" s="128">
        <f t="shared" si="1"/>
        <v>162982112.45000002</v>
      </c>
      <c r="E10" s="128">
        <f t="shared" si="1"/>
        <v>90443617.7</v>
      </c>
      <c r="F10" s="128">
        <f t="shared" si="1"/>
        <v>77889969.58</v>
      </c>
      <c r="G10" s="128">
        <f t="shared" si="1"/>
        <v>72538494.74999999</v>
      </c>
    </row>
    <row r="11" spans="1:7" ht="15">
      <c r="A11" s="97" t="s">
        <v>414</v>
      </c>
      <c r="B11" s="128">
        <v>14928734.65</v>
      </c>
      <c r="C11" s="128">
        <v>43744.44</v>
      </c>
      <c r="D11" s="128">
        <f>B11+C11</f>
        <v>14972479.09</v>
      </c>
      <c r="E11" s="128">
        <v>6319596.94</v>
      </c>
      <c r="F11" s="128">
        <v>5384470.79</v>
      </c>
      <c r="G11" s="128">
        <f>D11-E11</f>
        <v>8652882.149999999</v>
      </c>
    </row>
    <row r="12" spans="1:7" ht="15">
      <c r="A12" s="97" t="s">
        <v>415</v>
      </c>
      <c r="B12" s="128"/>
      <c r="C12" s="128"/>
      <c r="D12" s="128">
        <f aca="true" t="shared" si="2" ref="D12:D18">B12+C12</f>
        <v>0</v>
      </c>
      <c r="E12" s="128"/>
      <c r="F12" s="128"/>
      <c r="G12" s="128">
        <f aca="true" t="shared" si="3" ref="G12:G18">D12-E12</f>
        <v>0</v>
      </c>
    </row>
    <row r="13" spans="1:7" ht="15">
      <c r="A13" s="97" t="s">
        <v>416</v>
      </c>
      <c r="B13" s="128">
        <v>78536398.57</v>
      </c>
      <c r="C13" s="128">
        <v>1042815.94</v>
      </c>
      <c r="D13" s="128">
        <f t="shared" si="2"/>
        <v>79579214.50999999</v>
      </c>
      <c r="E13" s="128">
        <v>42842143.01</v>
      </c>
      <c r="F13" s="128">
        <v>32443422.51</v>
      </c>
      <c r="G13" s="128">
        <f t="shared" si="3"/>
        <v>36737071.49999999</v>
      </c>
    </row>
    <row r="14" spans="1:7" ht="15">
      <c r="A14" s="97" t="s">
        <v>417</v>
      </c>
      <c r="B14" s="128"/>
      <c r="C14" s="128"/>
      <c r="D14" s="128">
        <f t="shared" si="2"/>
        <v>0</v>
      </c>
      <c r="E14" s="128"/>
      <c r="F14" s="128"/>
      <c r="G14" s="128">
        <f t="shared" si="3"/>
        <v>0</v>
      </c>
    </row>
    <row r="15" spans="1:7" ht="15">
      <c r="A15" s="97" t="s">
        <v>418</v>
      </c>
      <c r="B15" s="128">
        <v>34897017.7</v>
      </c>
      <c r="C15" s="128">
        <v>-1607030.76</v>
      </c>
      <c r="D15" s="128">
        <f t="shared" si="2"/>
        <v>33289986.94</v>
      </c>
      <c r="E15" s="128">
        <v>21128316.44</v>
      </c>
      <c r="F15" s="128">
        <v>20621740.93</v>
      </c>
      <c r="G15" s="128">
        <f t="shared" si="3"/>
        <v>12161670.5</v>
      </c>
    </row>
    <row r="16" spans="1:7" ht="15">
      <c r="A16" s="97" t="s">
        <v>419</v>
      </c>
      <c r="B16" s="128"/>
      <c r="C16" s="128"/>
      <c r="D16" s="128">
        <f t="shared" si="2"/>
        <v>0</v>
      </c>
      <c r="E16" s="128"/>
      <c r="F16" s="128"/>
      <c r="G16" s="128">
        <f t="shared" si="3"/>
        <v>0</v>
      </c>
    </row>
    <row r="17" spans="1:7" ht="15">
      <c r="A17" s="97" t="s">
        <v>420</v>
      </c>
      <c r="B17" s="128">
        <v>28032096.87</v>
      </c>
      <c r="C17" s="128">
        <v>793806.21</v>
      </c>
      <c r="D17" s="128">
        <f t="shared" si="2"/>
        <v>28825903.080000002</v>
      </c>
      <c r="E17" s="128">
        <v>17718726.11</v>
      </c>
      <c r="F17" s="128">
        <v>17561599.5</v>
      </c>
      <c r="G17" s="128">
        <f t="shared" si="3"/>
        <v>11107176.970000003</v>
      </c>
    </row>
    <row r="18" spans="1:7" ht="15">
      <c r="A18" s="97" t="s">
        <v>421</v>
      </c>
      <c r="B18" s="128">
        <v>6052557.33</v>
      </c>
      <c r="C18" s="128">
        <v>261971.5</v>
      </c>
      <c r="D18" s="128">
        <f t="shared" si="2"/>
        <v>6314528.83</v>
      </c>
      <c r="E18" s="128">
        <v>2434835.2</v>
      </c>
      <c r="F18" s="128">
        <v>1878735.85</v>
      </c>
      <c r="G18" s="128">
        <f t="shared" si="3"/>
        <v>3879693.63</v>
      </c>
    </row>
    <row r="19" spans="1:7" ht="15">
      <c r="A19" s="72" t="s">
        <v>422</v>
      </c>
      <c r="B19" s="128">
        <f aca="true" t="shared" si="4" ref="B19:G19">SUM(B20:B26)</f>
        <v>11684390.77</v>
      </c>
      <c r="C19" s="128">
        <f t="shared" si="4"/>
        <v>7215356.54</v>
      </c>
      <c r="D19" s="128">
        <f t="shared" si="4"/>
        <v>18899747.31</v>
      </c>
      <c r="E19" s="128">
        <f t="shared" si="4"/>
        <v>12990654.49</v>
      </c>
      <c r="F19" s="128">
        <f t="shared" si="4"/>
        <v>12328721.3</v>
      </c>
      <c r="G19" s="128">
        <f t="shared" si="4"/>
        <v>5909092.819999998</v>
      </c>
    </row>
    <row r="20" spans="1:7" ht="15">
      <c r="A20" s="97" t="s">
        <v>423</v>
      </c>
      <c r="B20" s="128"/>
      <c r="C20" s="128"/>
      <c r="D20" s="128">
        <f aca="true" t="shared" si="5" ref="D20:D26">B20+C20</f>
        <v>0</v>
      </c>
      <c r="E20" s="128"/>
      <c r="F20" s="128"/>
      <c r="G20" s="128">
        <f aca="true" t="shared" si="6" ref="G20:G26">D20-E20</f>
        <v>0</v>
      </c>
    </row>
    <row r="21" spans="1:7" ht="15">
      <c r="A21" s="97" t="s">
        <v>424</v>
      </c>
      <c r="B21" s="128">
        <v>10612050.84</v>
      </c>
      <c r="C21" s="128">
        <v>1653946.54</v>
      </c>
      <c r="D21" s="128">
        <f t="shared" si="5"/>
        <v>12265997.379999999</v>
      </c>
      <c r="E21" s="128">
        <v>7094681.36</v>
      </c>
      <c r="F21" s="128">
        <v>6467088.88</v>
      </c>
      <c r="G21" s="128">
        <f t="shared" si="6"/>
        <v>5171316.019999999</v>
      </c>
    </row>
    <row r="22" spans="1:7" ht="15">
      <c r="A22" s="97" t="s">
        <v>425</v>
      </c>
      <c r="B22" s="128"/>
      <c r="C22" s="128"/>
      <c r="D22" s="128">
        <f t="shared" si="5"/>
        <v>0</v>
      </c>
      <c r="E22" s="128"/>
      <c r="F22" s="128"/>
      <c r="G22" s="128">
        <f t="shared" si="6"/>
        <v>0</v>
      </c>
    </row>
    <row r="23" spans="1:7" ht="15">
      <c r="A23" s="97" t="s">
        <v>426</v>
      </c>
      <c r="B23" s="128">
        <v>1072339.93</v>
      </c>
      <c r="C23" s="128">
        <v>0</v>
      </c>
      <c r="D23" s="128">
        <f t="shared" si="5"/>
        <v>1072339.93</v>
      </c>
      <c r="E23" s="128">
        <v>414798.13</v>
      </c>
      <c r="F23" s="128">
        <v>380457.42</v>
      </c>
      <c r="G23" s="128">
        <f t="shared" si="6"/>
        <v>657541.7999999999</v>
      </c>
    </row>
    <row r="24" spans="1:7" ht="15">
      <c r="A24" s="97" t="s">
        <v>427</v>
      </c>
      <c r="B24" s="128"/>
      <c r="C24" s="128"/>
      <c r="D24" s="128">
        <f t="shared" si="5"/>
        <v>0</v>
      </c>
      <c r="E24" s="128"/>
      <c r="F24" s="128"/>
      <c r="G24" s="128">
        <f t="shared" si="6"/>
        <v>0</v>
      </c>
    </row>
    <row r="25" spans="1:7" ht="15">
      <c r="A25" s="97" t="s">
        <v>428</v>
      </c>
      <c r="B25" s="128"/>
      <c r="C25" s="128"/>
      <c r="D25" s="128">
        <f t="shared" si="5"/>
        <v>0</v>
      </c>
      <c r="E25" s="128"/>
      <c r="F25" s="128"/>
      <c r="G25" s="128">
        <f t="shared" si="6"/>
        <v>0</v>
      </c>
    </row>
    <row r="26" spans="1:7" ht="15">
      <c r="A26" s="97" t="s">
        <v>429</v>
      </c>
      <c r="B26" s="128">
        <v>0</v>
      </c>
      <c r="C26" s="128">
        <v>5561410</v>
      </c>
      <c r="D26" s="128">
        <f t="shared" si="5"/>
        <v>5561410</v>
      </c>
      <c r="E26" s="128">
        <v>5481175</v>
      </c>
      <c r="F26" s="128">
        <v>5481175</v>
      </c>
      <c r="G26" s="128">
        <f t="shared" si="6"/>
        <v>80235</v>
      </c>
    </row>
    <row r="27" spans="1:7" ht="15">
      <c r="A27" s="72" t="s">
        <v>430</v>
      </c>
      <c r="B27" s="128">
        <f aca="true" t="shared" si="7" ref="B27:G27">SUM(B28:B36)</f>
        <v>80000</v>
      </c>
      <c r="C27" s="128">
        <f t="shared" si="7"/>
        <v>0</v>
      </c>
      <c r="D27" s="128">
        <f t="shared" si="7"/>
        <v>80000</v>
      </c>
      <c r="E27" s="128">
        <f t="shared" si="7"/>
        <v>0</v>
      </c>
      <c r="F27" s="128">
        <f t="shared" si="7"/>
        <v>0</v>
      </c>
      <c r="G27" s="128">
        <f t="shared" si="7"/>
        <v>80000</v>
      </c>
    </row>
    <row r="28" spans="1:7" ht="15">
      <c r="A28" s="99" t="s">
        <v>431</v>
      </c>
      <c r="B28" s="128"/>
      <c r="C28" s="128"/>
      <c r="D28" s="128">
        <f aca="true" t="shared" si="8" ref="D28:D36">B28+C28</f>
        <v>0</v>
      </c>
      <c r="E28" s="128"/>
      <c r="F28" s="128"/>
      <c r="G28" s="128">
        <f aca="true" t="shared" si="9" ref="G28:G36">D28-E28</f>
        <v>0</v>
      </c>
    </row>
    <row r="29" spans="1:7" ht="15">
      <c r="A29" s="97" t="s">
        <v>432</v>
      </c>
      <c r="B29" s="128">
        <v>0</v>
      </c>
      <c r="C29" s="128">
        <v>0</v>
      </c>
      <c r="D29" s="128">
        <f t="shared" si="8"/>
        <v>0</v>
      </c>
      <c r="E29" s="128">
        <v>0</v>
      </c>
      <c r="F29" s="128">
        <v>0</v>
      </c>
      <c r="G29" s="128">
        <f t="shared" si="9"/>
        <v>0</v>
      </c>
    </row>
    <row r="30" spans="1:7" ht="15">
      <c r="A30" s="97" t="s">
        <v>433</v>
      </c>
      <c r="B30" s="128"/>
      <c r="C30" s="128"/>
      <c r="D30" s="128">
        <f t="shared" si="8"/>
        <v>0</v>
      </c>
      <c r="E30" s="128"/>
      <c r="F30" s="128"/>
      <c r="G30" s="128">
        <f t="shared" si="9"/>
        <v>0</v>
      </c>
    </row>
    <row r="31" spans="1:7" ht="15">
      <c r="A31" s="97" t="s">
        <v>434</v>
      </c>
      <c r="B31" s="128"/>
      <c r="C31" s="128"/>
      <c r="D31" s="128">
        <f t="shared" si="8"/>
        <v>0</v>
      </c>
      <c r="E31" s="128"/>
      <c r="F31" s="128"/>
      <c r="G31" s="128">
        <f t="shared" si="9"/>
        <v>0</v>
      </c>
    </row>
    <row r="32" spans="1:7" ht="15">
      <c r="A32" s="97" t="s">
        <v>435</v>
      </c>
      <c r="B32" s="128"/>
      <c r="C32" s="128"/>
      <c r="D32" s="128">
        <f t="shared" si="8"/>
        <v>0</v>
      </c>
      <c r="E32" s="128"/>
      <c r="F32" s="128"/>
      <c r="G32" s="128">
        <f t="shared" si="9"/>
        <v>0</v>
      </c>
    </row>
    <row r="33" spans="1:7" ht="15">
      <c r="A33" s="97" t="s">
        <v>436</v>
      </c>
      <c r="B33" s="128"/>
      <c r="C33" s="128"/>
      <c r="D33" s="128">
        <f t="shared" si="8"/>
        <v>0</v>
      </c>
      <c r="E33" s="128"/>
      <c r="F33" s="128"/>
      <c r="G33" s="128">
        <f t="shared" si="9"/>
        <v>0</v>
      </c>
    </row>
    <row r="34" spans="1:7" ht="15">
      <c r="A34" s="97" t="s">
        <v>437</v>
      </c>
      <c r="B34" s="128"/>
      <c r="C34" s="128"/>
      <c r="D34" s="128">
        <f t="shared" si="8"/>
        <v>0</v>
      </c>
      <c r="E34" s="128"/>
      <c r="F34" s="128"/>
      <c r="G34" s="128">
        <f t="shared" si="9"/>
        <v>0</v>
      </c>
    </row>
    <row r="35" spans="1:7" ht="15">
      <c r="A35" s="97" t="s">
        <v>438</v>
      </c>
      <c r="B35" s="128"/>
      <c r="C35" s="128"/>
      <c r="D35" s="128">
        <f t="shared" si="8"/>
        <v>0</v>
      </c>
      <c r="E35" s="128"/>
      <c r="F35" s="128"/>
      <c r="G35" s="128">
        <f t="shared" si="9"/>
        <v>0</v>
      </c>
    </row>
    <row r="36" spans="1:7" ht="15">
      <c r="A36" s="97" t="s">
        <v>439</v>
      </c>
      <c r="B36" s="128">
        <v>80000</v>
      </c>
      <c r="C36" s="128">
        <v>0</v>
      </c>
      <c r="D36" s="128">
        <f t="shared" si="8"/>
        <v>80000</v>
      </c>
      <c r="E36" s="128">
        <v>0</v>
      </c>
      <c r="F36" s="128">
        <v>0</v>
      </c>
      <c r="G36" s="128">
        <f t="shared" si="9"/>
        <v>80000</v>
      </c>
    </row>
    <row r="37" spans="1:7" ht="30">
      <c r="A37" s="129" t="s">
        <v>440</v>
      </c>
      <c r="B37" s="128">
        <f aca="true" t="shared" si="10" ref="B37:G37">SUM(B38:B41)</f>
        <v>0</v>
      </c>
      <c r="C37" s="128">
        <f t="shared" si="10"/>
        <v>0</v>
      </c>
      <c r="D37" s="128">
        <f t="shared" si="10"/>
        <v>0</v>
      </c>
      <c r="E37" s="128">
        <f t="shared" si="10"/>
        <v>0</v>
      </c>
      <c r="F37" s="128">
        <f t="shared" si="10"/>
        <v>0</v>
      </c>
      <c r="G37" s="128">
        <f t="shared" si="10"/>
        <v>0</v>
      </c>
    </row>
    <row r="38" spans="1:7" ht="15">
      <c r="A38" s="99" t="s">
        <v>441</v>
      </c>
      <c r="B38" s="128"/>
      <c r="C38" s="128"/>
      <c r="D38" s="128">
        <f>B38+C38</f>
        <v>0</v>
      </c>
      <c r="E38" s="128"/>
      <c r="F38" s="128"/>
      <c r="G38" s="128">
        <f>D38-E38</f>
        <v>0</v>
      </c>
    </row>
    <row r="39" spans="1:7" ht="30">
      <c r="A39" s="99" t="s">
        <v>442</v>
      </c>
      <c r="B39" s="128"/>
      <c r="C39" s="128"/>
      <c r="D39" s="128">
        <f>B39+C39</f>
        <v>0</v>
      </c>
      <c r="E39" s="128"/>
      <c r="F39" s="128"/>
      <c r="G39" s="128">
        <f>D39-E39</f>
        <v>0</v>
      </c>
    </row>
    <row r="40" spans="1:7" ht="15">
      <c r="A40" s="99" t="s">
        <v>443</v>
      </c>
      <c r="B40" s="128"/>
      <c r="C40" s="128"/>
      <c r="D40" s="128">
        <f>B40+C40</f>
        <v>0</v>
      </c>
      <c r="E40" s="128"/>
      <c r="F40" s="128"/>
      <c r="G40" s="128">
        <f>D40-E40</f>
        <v>0</v>
      </c>
    </row>
    <row r="41" spans="1:7" ht="15">
      <c r="A41" s="99" t="s">
        <v>444</v>
      </c>
      <c r="B41" s="128"/>
      <c r="C41" s="128"/>
      <c r="D41" s="128">
        <f>B41+C41</f>
        <v>0</v>
      </c>
      <c r="E41" s="128"/>
      <c r="F41" s="128"/>
      <c r="G41" s="128">
        <f>D41-E41</f>
        <v>0</v>
      </c>
    </row>
    <row r="42" spans="1:7" ht="15">
      <c r="A42" s="99"/>
      <c r="B42" s="128"/>
      <c r="C42" s="128"/>
      <c r="D42" s="128"/>
      <c r="E42" s="128"/>
      <c r="F42" s="128"/>
      <c r="G42" s="128"/>
    </row>
    <row r="43" spans="1:7" ht="15">
      <c r="A43" s="16" t="s">
        <v>445</v>
      </c>
      <c r="B43" s="130">
        <f aca="true" t="shared" si="11" ref="B43:G43">B44+B53+B61+B71</f>
        <v>137712244.82</v>
      </c>
      <c r="C43" s="130">
        <f t="shared" si="11"/>
        <v>242539479.10999998</v>
      </c>
      <c r="D43" s="130">
        <f t="shared" si="11"/>
        <v>380251723.93</v>
      </c>
      <c r="E43" s="130">
        <f t="shared" si="11"/>
        <v>123533243.56</v>
      </c>
      <c r="F43" s="130">
        <f t="shared" si="11"/>
        <v>111918091.36</v>
      </c>
      <c r="G43" s="130">
        <f t="shared" si="11"/>
        <v>256718480.36999997</v>
      </c>
    </row>
    <row r="44" spans="1:7" ht="15">
      <c r="A44" s="72" t="s">
        <v>446</v>
      </c>
      <c r="B44" s="128">
        <f aca="true" t="shared" si="12" ref="B44:G44">SUM(B45:B52)</f>
        <v>46011586.17</v>
      </c>
      <c r="C44" s="128">
        <f t="shared" si="12"/>
        <v>52403374</v>
      </c>
      <c r="D44" s="128">
        <f t="shared" si="12"/>
        <v>98414960.17</v>
      </c>
      <c r="E44" s="128">
        <f t="shared" si="12"/>
        <v>42730525.79</v>
      </c>
      <c r="F44" s="128">
        <f t="shared" si="12"/>
        <v>39958643.94</v>
      </c>
      <c r="G44" s="128">
        <f t="shared" si="12"/>
        <v>55684434.38</v>
      </c>
    </row>
    <row r="45" spans="1:7" ht="15">
      <c r="A45" s="99" t="s">
        <v>414</v>
      </c>
      <c r="B45" s="128"/>
      <c r="C45" s="128"/>
      <c r="D45" s="128">
        <f aca="true" t="shared" si="13" ref="D45:D52">B45+C45</f>
        <v>0</v>
      </c>
      <c r="E45" s="128"/>
      <c r="F45" s="128"/>
      <c r="G45" s="128">
        <f aca="true" t="shared" si="14" ref="G45:G52">D45-E45</f>
        <v>0</v>
      </c>
    </row>
    <row r="46" spans="1:7" ht="15">
      <c r="A46" s="99" t="s">
        <v>415</v>
      </c>
      <c r="B46" s="128"/>
      <c r="C46" s="128"/>
      <c r="D46" s="128">
        <f t="shared" si="13"/>
        <v>0</v>
      </c>
      <c r="E46" s="128"/>
      <c r="F46" s="128"/>
      <c r="G46" s="128">
        <f t="shared" si="14"/>
        <v>0</v>
      </c>
    </row>
    <row r="47" spans="1:7" ht="15">
      <c r="A47" s="99" t="s">
        <v>416</v>
      </c>
      <c r="B47" s="128">
        <v>12001848.94</v>
      </c>
      <c r="C47" s="128">
        <v>50255085.13</v>
      </c>
      <c r="D47" s="128">
        <f t="shared" si="13"/>
        <v>62256934.07</v>
      </c>
      <c r="E47" s="128">
        <v>31289807.01</v>
      </c>
      <c r="F47" s="128">
        <v>31289807.01</v>
      </c>
      <c r="G47" s="128">
        <f t="shared" si="14"/>
        <v>30967127.06</v>
      </c>
    </row>
    <row r="48" spans="1:7" ht="15">
      <c r="A48" s="99" t="s">
        <v>417</v>
      </c>
      <c r="B48" s="128"/>
      <c r="C48" s="128"/>
      <c r="D48" s="128">
        <f t="shared" si="13"/>
        <v>0</v>
      </c>
      <c r="E48" s="128"/>
      <c r="F48" s="128"/>
      <c r="G48" s="128">
        <f t="shared" si="14"/>
        <v>0</v>
      </c>
    </row>
    <row r="49" spans="1:7" ht="15">
      <c r="A49" s="99" t="s">
        <v>418</v>
      </c>
      <c r="B49" s="128">
        <v>3800674.81</v>
      </c>
      <c r="C49" s="128">
        <v>9.8</v>
      </c>
      <c r="D49" s="128">
        <f t="shared" si="13"/>
        <v>3800684.61</v>
      </c>
      <c r="E49" s="128">
        <v>2304661.2</v>
      </c>
      <c r="F49" s="128">
        <v>29</v>
      </c>
      <c r="G49" s="128">
        <f t="shared" si="14"/>
        <v>1496023.4099999997</v>
      </c>
    </row>
    <row r="50" spans="1:7" ht="15">
      <c r="A50" s="99" t="s">
        <v>419</v>
      </c>
      <c r="B50" s="128"/>
      <c r="C50" s="128"/>
      <c r="D50" s="128">
        <f t="shared" si="13"/>
        <v>0</v>
      </c>
      <c r="E50" s="128"/>
      <c r="F50" s="128"/>
      <c r="G50" s="128">
        <f t="shared" si="14"/>
        <v>0</v>
      </c>
    </row>
    <row r="51" spans="1:7" ht="15">
      <c r="A51" s="99" t="s">
        <v>420</v>
      </c>
      <c r="B51" s="128">
        <v>30209062.42</v>
      </c>
      <c r="C51" s="128">
        <v>2148279.07</v>
      </c>
      <c r="D51" s="128">
        <f t="shared" si="13"/>
        <v>32357341.490000002</v>
      </c>
      <c r="E51" s="128">
        <v>9136057.58</v>
      </c>
      <c r="F51" s="128">
        <v>8668807.93</v>
      </c>
      <c r="G51" s="128">
        <f t="shared" si="14"/>
        <v>23221283.910000004</v>
      </c>
    </row>
    <row r="52" spans="1:7" ht="15">
      <c r="A52" s="99" t="s">
        <v>421</v>
      </c>
      <c r="B52" s="128"/>
      <c r="C52" s="128"/>
      <c r="D52" s="128">
        <f t="shared" si="13"/>
        <v>0</v>
      </c>
      <c r="E52" s="128"/>
      <c r="F52" s="128"/>
      <c r="G52" s="128">
        <f t="shared" si="14"/>
        <v>0</v>
      </c>
    </row>
    <row r="53" spans="1:7" ht="15">
      <c r="A53" s="72" t="s">
        <v>422</v>
      </c>
      <c r="B53" s="128">
        <f aca="true" t="shared" si="15" ref="B53:G53">SUM(B54:B60)</f>
        <v>91700658.65</v>
      </c>
      <c r="C53" s="128">
        <f t="shared" si="15"/>
        <v>190136105.10999998</v>
      </c>
      <c r="D53" s="128">
        <f t="shared" si="15"/>
        <v>281836763.76</v>
      </c>
      <c r="E53" s="128">
        <f t="shared" si="15"/>
        <v>80802717.77</v>
      </c>
      <c r="F53" s="128">
        <f t="shared" si="15"/>
        <v>71959447.42</v>
      </c>
      <c r="G53" s="128">
        <f t="shared" si="15"/>
        <v>201034045.98999998</v>
      </c>
    </row>
    <row r="54" spans="1:7" ht="15">
      <c r="A54" s="99" t="s">
        <v>423</v>
      </c>
      <c r="B54" s="128">
        <v>0</v>
      </c>
      <c r="C54" s="128">
        <v>4160172.82</v>
      </c>
      <c r="D54" s="128">
        <f aca="true" t="shared" si="16" ref="D54:D60">B54+C54</f>
        <v>4160172.82</v>
      </c>
      <c r="E54" s="128">
        <v>1238092.88</v>
      </c>
      <c r="F54" s="128">
        <v>1238092.88</v>
      </c>
      <c r="G54" s="128">
        <f aca="true" t="shared" si="17" ref="G54:G60">D54-E54</f>
        <v>2922079.94</v>
      </c>
    </row>
    <row r="55" spans="1:7" ht="15">
      <c r="A55" s="99" t="s">
        <v>424</v>
      </c>
      <c r="B55" s="128">
        <v>91700658.65</v>
      </c>
      <c r="C55" s="128">
        <v>156829497.51</v>
      </c>
      <c r="D55" s="128">
        <f t="shared" si="16"/>
        <v>248530156.16</v>
      </c>
      <c r="E55" s="128">
        <v>70902934.58</v>
      </c>
      <c r="F55" s="128">
        <v>62059664.23</v>
      </c>
      <c r="G55" s="128">
        <f t="shared" si="17"/>
        <v>177627221.57999998</v>
      </c>
    </row>
    <row r="56" spans="1:7" ht="15">
      <c r="A56" s="99" t="s">
        <v>425</v>
      </c>
      <c r="B56" s="128"/>
      <c r="C56" s="128"/>
      <c r="D56" s="128">
        <f t="shared" si="16"/>
        <v>0</v>
      </c>
      <c r="E56" s="128"/>
      <c r="F56" s="128"/>
      <c r="G56" s="128">
        <f t="shared" si="17"/>
        <v>0</v>
      </c>
    </row>
    <row r="57" spans="1:7" ht="15">
      <c r="A57" s="100" t="s">
        <v>426</v>
      </c>
      <c r="B57" s="128">
        <v>0</v>
      </c>
      <c r="C57" s="128">
        <v>22633891.46</v>
      </c>
      <c r="D57" s="128">
        <f t="shared" si="16"/>
        <v>22633891.46</v>
      </c>
      <c r="E57" s="128">
        <v>2180466.19</v>
      </c>
      <c r="F57" s="128">
        <v>2180466.19</v>
      </c>
      <c r="G57" s="128">
        <f t="shared" si="17"/>
        <v>20453425.27</v>
      </c>
    </row>
    <row r="58" spans="1:7" ht="15">
      <c r="A58" s="99" t="s">
        <v>427</v>
      </c>
      <c r="B58" s="128"/>
      <c r="C58" s="128"/>
      <c r="D58" s="128">
        <f t="shared" si="16"/>
        <v>0</v>
      </c>
      <c r="E58" s="128"/>
      <c r="F58" s="128"/>
      <c r="G58" s="128">
        <f t="shared" si="17"/>
        <v>0</v>
      </c>
    </row>
    <row r="59" spans="1:7" ht="15">
      <c r="A59" s="99" t="s">
        <v>428</v>
      </c>
      <c r="B59" s="128"/>
      <c r="C59" s="128"/>
      <c r="D59" s="128">
        <f t="shared" si="16"/>
        <v>0</v>
      </c>
      <c r="E59" s="128"/>
      <c r="F59" s="128"/>
      <c r="G59" s="128">
        <f t="shared" si="17"/>
        <v>0</v>
      </c>
    </row>
    <row r="60" spans="1:7" ht="15">
      <c r="A60" s="99" t="s">
        <v>429</v>
      </c>
      <c r="B60" s="128">
        <v>0</v>
      </c>
      <c r="C60" s="128">
        <v>6512543.32</v>
      </c>
      <c r="D60" s="128">
        <f t="shared" si="16"/>
        <v>6512543.32</v>
      </c>
      <c r="E60" s="128">
        <v>6481224.12</v>
      </c>
      <c r="F60" s="128">
        <v>6481224.12</v>
      </c>
      <c r="G60" s="128">
        <f t="shared" si="17"/>
        <v>31319.200000000186</v>
      </c>
    </row>
    <row r="61" spans="1:7" ht="15">
      <c r="A61" s="72" t="s">
        <v>430</v>
      </c>
      <c r="B61" s="128">
        <f aca="true" t="shared" si="18" ref="B61:G61">SUM(B62:B70)</f>
        <v>0</v>
      </c>
      <c r="C61" s="128">
        <f t="shared" si="18"/>
        <v>0</v>
      </c>
      <c r="D61" s="128">
        <f t="shared" si="18"/>
        <v>0</v>
      </c>
      <c r="E61" s="128">
        <f t="shared" si="18"/>
        <v>0</v>
      </c>
      <c r="F61" s="128">
        <f t="shared" si="18"/>
        <v>0</v>
      </c>
      <c r="G61" s="128">
        <f t="shared" si="18"/>
        <v>0</v>
      </c>
    </row>
    <row r="62" spans="1:7" ht="15">
      <c r="A62" s="99" t="s">
        <v>431</v>
      </c>
      <c r="B62" s="128"/>
      <c r="C62" s="128"/>
      <c r="D62" s="128">
        <f aca="true" t="shared" si="19" ref="D62:D70">B62+C62</f>
        <v>0</v>
      </c>
      <c r="E62" s="128"/>
      <c r="F62" s="128"/>
      <c r="G62" s="128">
        <f aca="true" t="shared" si="20" ref="G62:G70">D62-E62</f>
        <v>0</v>
      </c>
    </row>
    <row r="63" spans="1:7" ht="15">
      <c r="A63" s="99" t="s">
        <v>432</v>
      </c>
      <c r="B63" s="128"/>
      <c r="C63" s="128"/>
      <c r="D63" s="128">
        <f t="shared" si="19"/>
        <v>0</v>
      </c>
      <c r="E63" s="128"/>
      <c r="F63" s="128"/>
      <c r="G63" s="128">
        <f t="shared" si="20"/>
        <v>0</v>
      </c>
    </row>
    <row r="64" spans="1:7" ht="15">
      <c r="A64" s="99" t="s">
        <v>433</v>
      </c>
      <c r="B64" s="128"/>
      <c r="C64" s="128"/>
      <c r="D64" s="128">
        <f t="shared" si="19"/>
        <v>0</v>
      </c>
      <c r="E64" s="128"/>
      <c r="F64" s="128"/>
      <c r="G64" s="128">
        <f t="shared" si="20"/>
        <v>0</v>
      </c>
    </row>
    <row r="65" spans="1:7" ht="15">
      <c r="A65" s="99" t="s">
        <v>434</v>
      </c>
      <c r="B65" s="128"/>
      <c r="C65" s="128"/>
      <c r="D65" s="128">
        <f t="shared" si="19"/>
        <v>0</v>
      </c>
      <c r="E65" s="128"/>
      <c r="F65" s="128"/>
      <c r="G65" s="128">
        <f t="shared" si="20"/>
        <v>0</v>
      </c>
    </row>
    <row r="66" spans="1:7" ht="15">
      <c r="A66" s="99" t="s">
        <v>435</v>
      </c>
      <c r="B66" s="128"/>
      <c r="C66" s="128"/>
      <c r="D66" s="128">
        <f t="shared" si="19"/>
        <v>0</v>
      </c>
      <c r="E66" s="128"/>
      <c r="F66" s="128"/>
      <c r="G66" s="128">
        <f t="shared" si="20"/>
        <v>0</v>
      </c>
    </row>
    <row r="67" spans="1:7" ht="15">
      <c r="A67" s="99" t="s">
        <v>436</v>
      </c>
      <c r="B67" s="128"/>
      <c r="C67" s="128"/>
      <c r="D67" s="128">
        <f t="shared" si="19"/>
        <v>0</v>
      </c>
      <c r="E67" s="128"/>
      <c r="F67" s="128"/>
      <c r="G67" s="128">
        <f t="shared" si="20"/>
        <v>0</v>
      </c>
    </row>
    <row r="68" spans="1:7" ht="15">
      <c r="A68" s="99" t="s">
        <v>437</v>
      </c>
      <c r="B68" s="128"/>
      <c r="C68" s="128"/>
      <c r="D68" s="128">
        <f t="shared" si="19"/>
        <v>0</v>
      </c>
      <c r="E68" s="128"/>
      <c r="F68" s="128"/>
      <c r="G68" s="128">
        <f t="shared" si="20"/>
        <v>0</v>
      </c>
    </row>
    <row r="69" spans="1:7" ht="15">
      <c r="A69" s="99" t="s">
        <v>438</v>
      </c>
      <c r="B69" s="128"/>
      <c r="C69" s="128"/>
      <c r="D69" s="128">
        <f t="shared" si="19"/>
        <v>0</v>
      </c>
      <c r="E69" s="128"/>
      <c r="F69" s="128"/>
      <c r="G69" s="128">
        <f t="shared" si="20"/>
        <v>0</v>
      </c>
    </row>
    <row r="70" spans="1:7" ht="15">
      <c r="A70" s="99" t="s">
        <v>439</v>
      </c>
      <c r="B70" s="128"/>
      <c r="C70" s="128"/>
      <c r="D70" s="128">
        <f t="shared" si="19"/>
        <v>0</v>
      </c>
      <c r="E70" s="128"/>
      <c r="F70" s="128"/>
      <c r="G70" s="128">
        <f t="shared" si="20"/>
        <v>0</v>
      </c>
    </row>
    <row r="71" spans="1:7" ht="15">
      <c r="A71" s="129" t="s">
        <v>447</v>
      </c>
      <c r="B71" s="131">
        <f aca="true" t="shared" si="21" ref="B71:G71">SUM(B72:B75)</f>
        <v>0</v>
      </c>
      <c r="C71" s="131">
        <f t="shared" si="21"/>
        <v>0</v>
      </c>
      <c r="D71" s="131">
        <f t="shared" si="21"/>
        <v>0</v>
      </c>
      <c r="E71" s="131">
        <f t="shared" si="21"/>
        <v>0</v>
      </c>
      <c r="F71" s="131">
        <f t="shared" si="21"/>
        <v>0</v>
      </c>
      <c r="G71" s="131">
        <f t="shared" si="21"/>
        <v>0</v>
      </c>
    </row>
    <row r="72" spans="1:7" ht="15">
      <c r="A72" s="99" t="s">
        <v>441</v>
      </c>
      <c r="B72" s="128"/>
      <c r="C72" s="128"/>
      <c r="D72" s="128">
        <f>B72+C72</f>
        <v>0</v>
      </c>
      <c r="E72" s="128"/>
      <c r="F72" s="128"/>
      <c r="G72" s="128">
        <f>D72-E72</f>
        <v>0</v>
      </c>
    </row>
    <row r="73" spans="1:7" ht="30">
      <c r="A73" s="99" t="s">
        <v>442</v>
      </c>
      <c r="B73" s="128"/>
      <c r="C73" s="128"/>
      <c r="D73" s="128">
        <f>B73+C73</f>
        <v>0</v>
      </c>
      <c r="E73" s="128"/>
      <c r="F73" s="128"/>
      <c r="G73" s="128">
        <f>D73-E73</f>
        <v>0</v>
      </c>
    </row>
    <row r="74" spans="1:7" ht="15">
      <c r="A74" s="99" t="s">
        <v>443</v>
      </c>
      <c r="B74" s="128"/>
      <c r="C74" s="128"/>
      <c r="D74" s="128">
        <f>B74+C74</f>
        <v>0</v>
      </c>
      <c r="E74" s="128"/>
      <c r="F74" s="128"/>
      <c r="G74" s="128">
        <f>D74-E74</f>
        <v>0</v>
      </c>
    </row>
    <row r="75" spans="1:7" ht="15">
      <c r="A75" s="99" t="s">
        <v>444</v>
      </c>
      <c r="B75" s="128"/>
      <c r="C75" s="128"/>
      <c r="D75" s="128">
        <f>B75+C75</f>
        <v>0</v>
      </c>
      <c r="E75" s="128"/>
      <c r="F75" s="128"/>
      <c r="G75" s="128">
        <f>D75-E75</f>
        <v>0</v>
      </c>
    </row>
    <row r="76" spans="1:7" ht="15">
      <c r="A76" s="11"/>
      <c r="B76" s="132"/>
      <c r="C76" s="132"/>
      <c r="D76" s="132"/>
      <c r="E76" s="132"/>
      <c r="F76" s="132"/>
      <c r="G76" s="132"/>
    </row>
    <row r="77" spans="1:7" ht="15">
      <c r="A77" s="16" t="s">
        <v>395</v>
      </c>
      <c r="B77" s="130">
        <f aca="true" t="shared" si="22" ref="B77:G77">B9+B43</f>
        <v>311923440.71000004</v>
      </c>
      <c r="C77" s="130">
        <f t="shared" si="22"/>
        <v>250290142.98</v>
      </c>
      <c r="D77" s="130">
        <f t="shared" si="22"/>
        <v>562213583.69</v>
      </c>
      <c r="E77" s="130">
        <f t="shared" si="22"/>
        <v>226967515.75</v>
      </c>
      <c r="F77" s="130">
        <f t="shared" si="22"/>
        <v>202136782.24</v>
      </c>
      <c r="G77" s="130">
        <f t="shared" si="22"/>
        <v>335246067.93999994</v>
      </c>
    </row>
    <row r="78" spans="1:7" ht="15">
      <c r="A78" s="67"/>
      <c r="B78" s="133"/>
      <c r="C78" s="133"/>
      <c r="D78" s="133"/>
      <c r="E78" s="133"/>
      <c r="F78" s="133"/>
      <c r="G78" s="133"/>
    </row>
    <row r="79" spans="1:3" ht="15">
      <c r="A79" s="36" t="s">
        <v>124</v>
      </c>
      <c r="B79" s="37"/>
      <c r="C79" s="38"/>
    </row>
    <row r="80" spans="1:3" ht="15">
      <c r="A80" s="37"/>
      <c r="B80" s="37"/>
      <c r="C80" s="38"/>
    </row>
    <row r="81" spans="1:3" ht="15">
      <c r="A81" s="37"/>
      <c r="B81" s="37"/>
      <c r="C81" s="38"/>
    </row>
    <row r="82" spans="1:3" ht="15">
      <c r="A82" s="37"/>
      <c r="B82" s="37"/>
      <c r="C82" s="38"/>
    </row>
    <row r="83" spans="1:3" ht="15">
      <c r="A83" s="37"/>
      <c r="B83" s="37"/>
      <c r="C83" s="38"/>
    </row>
    <row r="84" spans="1:3" ht="15">
      <c r="A84" s="37"/>
      <c r="B84" s="37"/>
      <c r="C84" s="38"/>
    </row>
    <row r="85" spans="1:3" ht="15">
      <c r="A85" s="37" t="s">
        <v>173</v>
      </c>
      <c r="B85" s="37"/>
      <c r="C85" s="38" t="s">
        <v>125</v>
      </c>
    </row>
    <row r="86" spans="1:3" ht="15">
      <c r="A86" s="37" t="s">
        <v>126</v>
      </c>
      <c r="B86" s="37"/>
      <c r="C86" s="38" t="s">
        <v>127</v>
      </c>
    </row>
    <row r="87" spans="1:3" ht="15">
      <c r="A87" s="37"/>
      <c r="B87" s="37"/>
      <c r="C87" s="38"/>
    </row>
    <row r="88" spans="1:3" ht="15">
      <c r="A88" s="37"/>
      <c r="B88" s="37"/>
      <c r="C88" s="38"/>
    </row>
    <row r="89" spans="1:3" ht="15">
      <c r="A89" s="37"/>
      <c r="B89" s="37"/>
      <c r="C89" s="38"/>
    </row>
    <row r="90" spans="1:3" ht="15">
      <c r="A90" s="37"/>
      <c r="B90" s="39" t="s">
        <v>128</v>
      </c>
      <c r="C90" s="39"/>
    </row>
    <row r="91" spans="1:3" ht="15">
      <c r="A91" s="37"/>
      <c r="B91" s="37" t="s">
        <v>129</v>
      </c>
      <c r="C91" s="38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60" zoomScalePageLayoutView="0" workbookViewId="0" topLeftCell="A13">
      <selection activeCell="D13" sqref="D13"/>
    </sheetView>
  </sheetViews>
  <sheetFormatPr defaultColWidth="11.421875" defaultRowHeight="15"/>
  <cols>
    <col min="1" max="1" width="99.421875" style="0" customWidth="1"/>
    <col min="2" max="2" width="23.8515625" style="0" bestFit="1" customWidth="1"/>
    <col min="3" max="3" width="20.7109375" style="0" bestFit="1" customWidth="1"/>
    <col min="4" max="4" width="15.140625" style="0" bestFit="1" customWidth="1"/>
    <col min="5" max="6" width="14.140625" style="0" bestFit="1" customWidth="1"/>
    <col min="7" max="7" width="14.8515625" style="0" bestFit="1" customWidth="1"/>
  </cols>
  <sheetData>
    <row r="1" spans="1:7" ht="21">
      <c r="A1" s="161" t="s">
        <v>448</v>
      </c>
      <c r="B1" s="155"/>
      <c r="C1" s="155"/>
      <c r="D1" s="155"/>
      <c r="E1" s="155"/>
      <c r="F1" s="155"/>
      <c r="G1" s="155"/>
    </row>
    <row r="2" spans="1:7" ht="15">
      <c r="A2" s="141" t="s">
        <v>122</v>
      </c>
      <c r="B2" s="142"/>
      <c r="C2" s="142"/>
      <c r="D2" s="142"/>
      <c r="E2" s="142"/>
      <c r="F2" s="142"/>
      <c r="G2" s="143"/>
    </row>
    <row r="3" spans="1:7" ht="15">
      <c r="A3" s="147" t="s">
        <v>312</v>
      </c>
      <c r="B3" s="148"/>
      <c r="C3" s="148"/>
      <c r="D3" s="148"/>
      <c r="E3" s="148"/>
      <c r="F3" s="148"/>
      <c r="G3" s="149"/>
    </row>
    <row r="4" spans="1:7" ht="15">
      <c r="A4" s="147" t="s">
        <v>449</v>
      </c>
      <c r="B4" s="148"/>
      <c r="C4" s="148"/>
      <c r="D4" s="148"/>
      <c r="E4" s="148"/>
      <c r="F4" s="148"/>
      <c r="G4" s="149"/>
    </row>
    <row r="5" spans="1:7" ht="15">
      <c r="A5" s="147" t="s">
        <v>176</v>
      </c>
      <c r="B5" s="148"/>
      <c r="C5" s="148"/>
      <c r="D5" s="148"/>
      <c r="E5" s="148"/>
      <c r="F5" s="148"/>
      <c r="G5" s="149"/>
    </row>
    <row r="6" spans="1:7" ht="15">
      <c r="A6" s="150" t="s">
        <v>2</v>
      </c>
      <c r="B6" s="151"/>
      <c r="C6" s="151"/>
      <c r="D6" s="151"/>
      <c r="E6" s="151"/>
      <c r="F6" s="151"/>
      <c r="G6" s="152"/>
    </row>
    <row r="7" spans="1:7" ht="15">
      <c r="A7" s="156" t="s">
        <v>450</v>
      </c>
      <c r="B7" s="159" t="s">
        <v>314</v>
      </c>
      <c r="C7" s="159"/>
      <c r="D7" s="159"/>
      <c r="E7" s="159"/>
      <c r="F7" s="159"/>
      <c r="G7" s="159" t="s">
        <v>315</v>
      </c>
    </row>
    <row r="8" spans="1:7" ht="30">
      <c r="A8" s="157"/>
      <c r="B8" s="42" t="s">
        <v>316</v>
      </c>
      <c r="C8" s="134" t="s">
        <v>411</v>
      </c>
      <c r="D8" s="134" t="s">
        <v>247</v>
      </c>
      <c r="E8" s="134" t="s">
        <v>202</v>
      </c>
      <c r="F8" s="134" t="s">
        <v>219</v>
      </c>
      <c r="G8" s="170"/>
    </row>
    <row r="9" spans="1:7" ht="15">
      <c r="A9" s="95" t="s">
        <v>451</v>
      </c>
      <c r="B9" s="135">
        <f aca="true" t="shared" si="0" ref="B9:G9">B10+B11+B12+B15+B16+B19</f>
        <v>93823627.53</v>
      </c>
      <c r="C9" s="135">
        <f t="shared" si="0"/>
        <v>1365863.97</v>
      </c>
      <c r="D9" s="135">
        <f t="shared" si="0"/>
        <v>95189491.5</v>
      </c>
      <c r="E9" s="135">
        <f t="shared" si="0"/>
        <v>48925841.03</v>
      </c>
      <c r="F9" s="135">
        <f t="shared" si="0"/>
        <v>47769904.07</v>
      </c>
      <c r="G9" s="135">
        <f t="shared" si="0"/>
        <v>46263650.47</v>
      </c>
    </row>
    <row r="10" spans="1:7" ht="15">
      <c r="A10" s="72" t="s">
        <v>452</v>
      </c>
      <c r="B10" s="136">
        <v>93823627.53</v>
      </c>
      <c r="C10" s="136">
        <v>1365863.97</v>
      </c>
      <c r="D10" s="136">
        <f>B10+C10</f>
        <v>95189491.5</v>
      </c>
      <c r="E10" s="136">
        <v>48925841.03</v>
      </c>
      <c r="F10" s="136">
        <v>47769904.07</v>
      </c>
      <c r="G10" s="136">
        <f>D10-E10</f>
        <v>46263650.47</v>
      </c>
    </row>
    <row r="11" spans="1:7" ht="15">
      <c r="A11" s="72" t="s">
        <v>453</v>
      </c>
      <c r="B11" s="136"/>
      <c r="C11" s="136"/>
      <c r="D11" s="136">
        <f>B11+C11</f>
        <v>0</v>
      </c>
      <c r="E11" s="136"/>
      <c r="F11" s="136"/>
      <c r="G11" s="136">
        <f>D11-E11</f>
        <v>0</v>
      </c>
    </row>
    <row r="12" spans="1:7" ht="15">
      <c r="A12" s="72" t="s">
        <v>454</v>
      </c>
      <c r="B12" s="136">
        <f aca="true" t="shared" si="1" ref="B12:G12">B13+B14</f>
        <v>0</v>
      </c>
      <c r="C12" s="136">
        <f t="shared" si="1"/>
        <v>0</v>
      </c>
      <c r="D12" s="136">
        <f t="shared" si="1"/>
        <v>0</v>
      </c>
      <c r="E12" s="136">
        <f t="shared" si="1"/>
        <v>0</v>
      </c>
      <c r="F12" s="136">
        <f t="shared" si="1"/>
        <v>0</v>
      </c>
      <c r="G12" s="136">
        <f t="shared" si="1"/>
        <v>0</v>
      </c>
    </row>
    <row r="13" spans="1:7" ht="15">
      <c r="A13" s="97" t="s">
        <v>455</v>
      </c>
      <c r="B13" s="136"/>
      <c r="C13" s="136"/>
      <c r="D13" s="136">
        <f>B13+C13</f>
        <v>0</v>
      </c>
      <c r="E13" s="136"/>
      <c r="F13" s="136"/>
      <c r="G13" s="136">
        <f>D13-E13</f>
        <v>0</v>
      </c>
    </row>
    <row r="14" spans="1:7" ht="15">
      <c r="A14" s="97" t="s">
        <v>456</v>
      </c>
      <c r="B14" s="136"/>
      <c r="C14" s="136"/>
      <c r="D14" s="136">
        <f>B14+C14</f>
        <v>0</v>
      </c>
      <c r="E14" s="136"/>
      <c r="F14" s="136"/>
      <c r="G14" s="136">
        <f>D14-E14</f>
        <v>0</v>
      </c>
    </row>
    <row r="15" spans="1:7" ht="15">
      <c r="A15" s="72" t="s">
        <v>457</v>
      </c>
      <c r="B15" s="136"/>
      <c r="C15" s="136"/>
      <c r="D15" s="136">
        <f>B15+C15</f>
        <v>0</v>
      </c>
      <c r="E15" s="136"/>
      <c r="F15" s="136"/>
      <c r="G15" s="136">
        <f>D15-E15</f>
        <v>0</v>
      </c>
    </row>
    <row r="16" spans="1:7" ht="30">
      <c r="A16" s="129" t="s">
        <v>458</v>
      </c>
      <c r="B16" s="136">
        <f aca="true" t="shared" si="2" ref="B16:G16">B17+B18</f>
        <v>0</v>
      </c>
      <c r="C16" s="136">
        <f t="shared" si="2"/>
        <v>0</v>
      </c>
      <c r="D16" s="136">
        <f t="shared" si="2"/>
        <v>0</v>
      </c>
      <c r="E16" s="136">
        <f t="shared" si="2"/>
        <v>0</v>
      </c>
      <c r="F16" s="136">
        <f t="shared" si="2"/>
        <v>0</v>
      </c>
      <c r="G16" s="136">
        <f t="shared" si="2"/>
        <v>0</v>
      </c>
    </row>
    <row r="17" spans="1:7" ht="15">
      <c r="A17" s="97" t="s">
        <v>459</v>
      </c>
      <c r="B17" s="136"/>
      <c r="C17" s="136"/>
      <c r="D17" s="136">
        <f>B17+C17</f>
        <v>0</v>
      </c>
      <c r="E17" s="136"/>
      <c r="F17" s="136"/>
      <c r="G17" s="136">
        <f>D17-E17</f>
        <v>0</v>
      </c>
    </row>
    <row r="18" spans="1:7" ht="15">
      <c r="A18" s="97" t="s">
        <v>460</v>
      </c>
      <c r="B18" s="136"/>
      <c r="C18" s="136"/>
      <c r="D18" s="136">
        <f>B18+C18</f>
        <v>0</v>
      </c>
      <c r="E18" s="136"/>
      <c r="F18" s="136"/>
      <c r="G18" s="136">
        <f>D18-E18</f>
        <v>0</v>
      </c>
    </row>
    <row r="19" spans="1:7" ht="15">
      <c r="A19" s="72" t="s">
        <v>461</v>
      </c>
      <c r="B19" s="136"/>
      <c r="C19" s="136"/>
      <c r="D19" s="136">
        <f>B19+C19</f>
        <v>0</v>
      </c>
      <c r="E19" s="136"/>
      <c r="F19" s="136"/>
      <c r="G19" s="136">
        <f>D19-E19</f>
        <v>0</v>
      </c>
    </row>
    <row r="20" spans="1:7" ht="15">
      <c r="A20" s="11"/>
      <c r="B20" s="137"/>
      <c r="C20" s="137"/>
      <c r="D20" s="137"/>
      <c r="E20" s="137"/>
      <c r="F20" s="137"/>
      <c r="G20" s="137"/>
    </row>
    <row r="21" spans="1:7" ht="15">
      <c r="A21" s="138" t="s">
        <v>462</v>
      </c>
      <c r="B21" s="135">
        <f aca="true" t="shared" si="3" ref="B21:G21">B22+B23+B24+B27+B28+B31</f>
        <v>23442188.92</v>
      </c>
      <c r="C21" s="135">
        <f t="shared" si="3"/>
        <v>-3362269.5</v>
      </c>
      <c r="D21" s="135">
        <f t="shared" si="3"/>
        <v>20079919.42</v>
      </c>
      <c r="E21" s="135">
        <f t="shared" si="3"/>
        <v>1453000</v>
      </c>
      <c r="F21" s="135">
        <f t="shared" si="3"/>
        <v>1453000</v>
      </c>
      <c r="G21" s="135">
        <f t="shared" si="3"/>
        <v>18626919.42</v>
      </c>
    </row>
    <row r="22" spans="1:7" ht="15">
      <c r="A22" s="72" t="s">
        <v>452</v>
      </c>
      <c r="B22" s="136">
        <v>23442188.92</v>
      </c>
      <c r="C22" s="136">
        <v>-3362269.5</v>
      </c>
      <c r="D22" s="136">
        <f>B22+C22</f>
        <v>20079919.42</v>
      </c>
      <c r="E22" s="136">
        <v>1453000</v>
      </c>
      <c r="F22" s="136">
        <v>1453000</v>
      </c>
      <c r="G22" s="136">
        <f>D22-E22</f>
        <v>18626919.42</v>
      </c>
    </row>
    <row r="23" spans="1:7" ht="15">
      <c r="A23" s="72" t="s">
        <v>453</v>
      </c>
      <c r="B23" s="136"/>
      <c r="C23" s="136"/>
      <c r="D23" s="136">
        <f>B23+C23</f>
        <v>0</v>
      </c>
      <c r="E23" s="136"/>
      <c r="F23" s="136"/>
      <c r="G23" s="136">
        <f>D23-E23</f>
        <v>0</v>
      </c>
    </row>
    <row r="24" spans="1:7" ht="15">
      <c r="A24" s="72" t="s">
        <v>454</v>
      </c>
      <c r="B24" s="136">
        <f aca="true" t="shared" si="4" ref="B24:G24">B25+B26</f>
        <v>0</v>
      </c>
      <c r="C24" s="136">
        <f t="shared" si="4"/>
        <v>0</v>
      </c>
      <c r="D24" s="136">
        <f t="shared" si="4"/>
        <v>0</v>
      </c>
      <c r="E24" s="136">
        <f t="shared" si="4"/>
        <v>0</v>
      </c>
      <c r="F24" s="136">
        <f t="shared" si="4"/>
        <v>0</v>
      </c>
      <c r="G24" s="136">
        <f t="shared" si="4"/>
        <v>0</v>
      </c>
    </row>
    <row r="25" spans="1:7" ht="15">
      <c r="A25" s="97" t="s">
        <v>455</v>
      </c>
      <c r="B25" s="136"/>
      <c r="C25" s="136"/>
      <c r="D25" s="136">
        <f>B25+C25</f>
        <v>0</v>
      </c>
      <c r="E25" s="136"/>
      <c r="F25" s="136"/>
      <c r="G25" s="136">
        <f>D25-E25</f>
        <v>0</v>
      </c>
    </row>
    <row r="26" spans="1:7" ht="15">
      <c r="A26" s="97" t="s">
        <v>456</v>
      </c>
      <c r="B26" s="136"/>
      <c r="C26" s="136"/>
      <c r="D26" s="136">
        <f>B26+C26</f>
        <v>0</v>
      </c>
      <c r="E26" s="136"/>
      <c r="F26" s="136"/>
      <c r="G26" s="136">
        <f>D26-E26</f>
        <v>0</v>
      </c>
    </row>
    <row r="27" spans="1:7" ht="15">
      <c r="A27" s="72" t="s">
        <v>457</v>
      </c>
      <c r="B27" s="136"/>
      <c r="C27" s="136"/>
      <c r="D27" s="136"/>
      <c r="E27" s="136"/>
      <c r="F27" s="136"/>
      <c r="G27" s="136"/>
    </row>
    <row r="28" spans="1:7" ht="30">
      <c r="A28" s="129" t="s">
        <v>458</v>
      </c>
      <c r="B28" s="136">
        <f aca="true" t="shared" si="5" ref="B28:G28">B29+B30</f>
        <v>0</v>
      </c>
      <c r="C28" s="136">
        <f t="shared" si="5"/>
        <v>0</v>
      </c>
      <c r="D28" s="136">
        <f t="shared" si="5"/>
        <v>0</v>
      </c>
      <c r="E28" s="136">
        <f t="shared" si="5"/>
        <v>0</v>
      </c>
      <c r="F28" s="136">
        <f t="shared" si="5"/>
        <v>0</v>
      </c>
      <c r="G28" s="136">
        <f t="shared" si="5"/>
        <v>0</v>
      </c>
    </row>
    <row r="29" spans="1:7" ht="15">
      <c r="A29" s="97" t="s">
        <v>459</v>
      </c>
      <c r="B29" s="136"/>
      <c r="C29" s="136"/>
      <c r="D29" s="136">
        <f>B29+C29</f>
        <v>0</v>
      </c>
      <c r="E29" s="136"/>
      <c r="F29" s="136"/>
      <c r="G29" s="136">
        <f>D29-E29</f>
        <v>0</v>
      </c>
    </row>
    <row r="30" spans="1:7" ht="15">
      <c r="A30" s="97" t="s">
        <v>460</v>
      </c>
      <c r="B30" s="136"/>
      <c r="C30" s="136"/>
      <c r="D30" s="136">
        <f>B30+C30</f>
        <v>0</v>
      </c>
      <c r="E30" s="136"/>
      <c r="F30" s="136"/>
      <c r="G30" s="136">
        <f>D30-E30</f>
        <v>0</v>
      </c>
    </row>
    <row r="31" spans="1:7" ht="15">
      <c r="A31" s="72" t="s">
        <v>461</v>
      </c>
      <c r="B31" s="136"/>
      <c r="C31" s="136"/>
      <c r="D31" s="136">
        <f>B31+C31</f>
        <v>0</v>
      </c>
      <c r="E31" s="136"/>
      <c r="F31" s="136"/>
      <c r="G31" s="136">
        <f>D31-E31</f>
        <v>0</v>
      </c>
    </row>
    <row r="32" spans="1:7" ht="15">
      <c r="A32" s="11"/>
      <c r="B32" s="137"/>
      <c r="C32" s="137"/>
      <c r="D32" s="137"/>
      <c r="E32" s="137"/>
      <c r="F32" s="137"/>
      <c r="G32" s="137"/>
    </row>
    <row r="33" spans="1:7" ht="15">
      <c r="A33" s="16" t="s">
        <v>463</v>
      </c>
      <c r="B33" s="135">
        <f aca="true" t="shared" si="6" ref="B33:G33">B9+B21</f>
        <v>117265816.45</v>
      </c>
      <c r="C33" s="135">
        <f t="shared" si="6"/>
        <v>-1996405.53</v>
      </c>
      <c r="D33" s="135">
        <f t="shared" si="6"/>
        <v>115269410.92</v>
      </c>
      <c r="E33" s="135">
        <f t="shared" si="6"/>
        <v>50378841.03</v>
      </c>
      <c r="F33" s="135">
        <f t="shared" si="6"/>
        <v>49222904.07</v>
      </c>
      <c r="G33" s="135">
        <f t="shared" si="6"/>
        <v>64890569.89</v>
      </c>
    </row>
    <row r="34" spans="1:7" ht="15">
      <c r="A34" s="116"/>
      <c r="B34" s="139"/>
      <c r="C34" s="139"/>
      <c r="D34" s="139"/>
      <c r="E34" s="139"/>
      <c r="F34" s="139"/>
      <c r="G34" s="139"/>
    </row>
    <row r="37" spans="1:3" ht="15">
      <c r="A37" s="36" t="s">
        <v>124</v>
      </c>
      <c r="B37" s="37"/>
      <c r="C37" s="38"/>
    </row>
    <row r="38" spans="1:3" ht="15">
      <c r="A38" s="37"/>
      <c r="B38" s="37"/>
      <c r="C38" s="38"/>
    </row>
    <row r="39" spans="1:3" ht="15">
      <c r="A39" s="37"/>
      <c r="B39" s="37"/>
      <c r="C39" s="38"/>
    </row>
    <row r="40" spans="1:3" ht="15">
      <c r="A40" s="37"/>
      <c r="B40" s="37"/>
      <c r="C40" s="38"/>
    </row>
    <row r="41" spans="1:3" ht="15">
      <c r="A41" s="37"/>
      <c r="B41" s="37"/>
      <c r="C41" s="38"/>
    </row>
    <row r="42" spans="1:3" ht="15">
      <c r="A42" s="37"/>
      <c r="B42" s="37"/>
      <c r="C42" s="38"/>
    </row>
    <row r="43" spans="1:3" ht="15">
      <c r="A43" s="37" t="s">
        <v>173</v>
      </c>
      <c r="B43" s="37"/>
      <c r="C43" s="38" t="s">
        <v>125</v>
      </c>
    </row>
    <row r="44" spans="1:3" ht="15">
      <c r="A44" s="37" t="s">
        <v>126</v>
      </c>
      <c r="B44" s="37"/>
      <c r="C44" s="38" t="s">
        <v>127</v>
      </c>
    </row>
    <row r="45" spans="1:3" ht="15">
      <c r="A45" s="37"/>
      <c r="B45" s="37"/>
      <c r="C45" s="38"/>
    </row>
    <row r="46" spans="1:3" ht="15">
      <c r="A46" s="37"/>
      <c r="B46" s="37"/>
      <c r="C46" s="38"/>
    </row>
    <row r="47" spans="1:3" ht="15">
      <c r="A47" s="37"/>
      <c r="B47" s="37"/>
      <c r="C47" s="38"/>
    </row>
    <row r="48" spans="1:3" ht="15">
      <c r="A48" s="37"/>
      <c r="B48" s="39" t="s">
        <v>128</v>
      </c>
      <c r="C48" s="39"/>
    </row>
    <row r="49" spans="1:3" ht="15">
      <c r="A49" s="37"/>
      <c r="B49" s="37" t="s">
        <v>129</v>
      </c>
      <c r="C49" s="38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2021-07-27T22:03:59Z</cp:lastPrinted>
  <dcterms:created xsi:type="dcterms:W3CDTF">2018-11-20T17:29:30Z</dcterms:created>
  <dcterms:modified xsi:type="dcterms:W3CDTF">2021-07-27T22:04:32Z</dcterms:modified>
  <cp:category/>
  <cp:version/>
  <cp:contentType/>
  <cp:contentStatus/>
</cp:coreProperties>
</file>