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mc:AlternateContent xmlns:mc="http://schemas.openxmlformats.org/markup-compatibility/2006">
    <mc:Choice Requires="x15">
      <x15ac:absPath xmlns:x15ac="http://schemas.microsoft.com/office/spreadsheetml/2010/11/ac" url="C:\Users\Tesoreria\Desktop\cuenta publica 2024\"/>
    </mc:Choice>
  </mc:AlternateContent>
  <xr:revisionPtr revIDLastSave="0" documentId="8_{474EC3B7-AEA7-4E7E-A80A-806AFC533B63}" xr6:coauthVersionLast="47" xr6:coauthVersionMax="47" xr10:uidLastSave="{00000000-0000-0000-0000-000000000000}"/>
  <bookViews>
    <workbookView xWindow="-120" yWindow="-120" windowWidth="20730" windowHeight="11040"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6">EFE!$A$1:$D$68</definedName>
    <definedName name="_xlnm.Print_Area" localSheetId="3">ESF!$A$1:$F$61</definedName>
    <definedName name="_xlnm.Print_Area" localSheetId="1">'REV Det'!$A$1:$M$116</definedName>
    <definedName name="_xlnm.Print_Area" localSheetId="4">VHP!$A$1:$F$50</definedName>
  </definedNames>
  <calcPr calcId="181029"/>
</workbook>
</file>

<file path=xl/calcChain.xml><?xml version="1.0" encoding="utf-8"?>
<calcChain xmlns="http://schemas.openxmlformats.org/spreadsheetml/2006/main">
  <c r="E24" i="9" l="1"/>
  <c r="D24" i="9"/>
  <c r="E19" i="9"/>
  <c r="E30" i="9"/>
  <c r="D19" i="9"/>
  <c r="E10" i="9"/>
  <c r="D10" i="9"/>
  <c r="E5" i="9"/>
  <c r="D5" i="9"/>
  <c r="E21" i="8"/>
  <c r="F21" i="8"/>
  <c r="E20" i="8"/>
  <c r="F20" i="8"/>
  <c r="E19" i="8"/>
  <c r="F19" i="8"/>
  <c r="E18" i="8"/>
  <c r="F18" i="8"/>
  <c r="E17" i="8"/>
  <c r="F17" i="8"/>
  <c r="E16" i="8"/>
  <c r="F16" i="8"/>
  <c r="E15" i="8"/>
  <c r="F15" i="8"/>
  <c r="E14" i="8"/>
  <c r="F14" i="8"/>
  <c r="E13" i="8"/>
  <c r="F13" i="8"/>
  <c r="D12" i="8"/>
  <c r="C12" i="8"/>
  <c r="B12" i="8"/>
  <c r="E11" i="8"/>
  <c r="F11" i="8"/>
  <c r="E10" i="8"/>
  <c r="F10" i="8"/>
  <c r="E9" i="8"/>
  <c r="F9" i="8"/>
  <c r="E8" i="8"/>
  <c r="F8" i="8"/>
  <c r="E7" i="8"/>
  <c r="F7" i="8"/>
  <c r="E6" i="8"/>
  <c r="F6" i="8"/>
  <c r="E5" i="8"/>
  <c r="D4" i="8"/>
  <c r="C4" i="8"/>
  <c r="B4" i="8"/>
  <c r="C55" i="7"/>
  <c r="C54" i="7"/>
  <c r="B55" i="7"/>
  <c r="B54" i="7"/>
  <c r="C49" i="7"/>
  <c r="C48" i="7"/>
  <c r="B49" i="7"/>
  <c r="B48" i="7"/>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c r="F18" i="5"/>
  <c r="F17" i="5"/>
  <c r="E16" i="5"/>
  <c r="F16" i="5"/>
  <c r="F14" i="5"/>
  <c r="F13" i="5"/>
  <c r="F12" i="5"/>
  <c r="F11" i="5"/>
  <c r="F10" i="5"/>
  <c r="D9" i="5"/>
  <c r="D20" i="5"/>
  <c r="C9" i="5"/>
  <c r="F7" i="5"/>
  <c r="F6" i="5"/>
  <c r="F5" i="5"/>
  <c r="B4" i="5"/>
  <c r="B20" i="5"/>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c r="C3" i="8"/>
  <c r="B3" i="8"/>
  <c r="E4" i="8"/>
  <c r="F5" i="8"/>
  <c r="F4" i="8"/>
  <c r="C59" i="7"/>
  <c r="B59" i="7"/>
  <c r="C45" i="7"/>
  <c r="B45" i="7"/>
  <c r="C33" i="7"/>
  <c r="B33" i="7"/>
  <c r="B43" i="6"/>
  <c r="C43" i="6"/>
  <c r="C24" i="6"/>
  <c r="B24" i="6"/>
  <c r="C3" i="6"/>
  <c r="F9" i="5"/>
  <c r="D38" i="5"/>
  <c r="F26" i="4"/>
  <c r="E26" i="4"/>
  <c r="B28" i="4"/>
  <c r="C28" i="4"/>
  <c r="C24" i="3"/>
  <c r="B24" i="3"/>
  <c r="E12" i="8"/>
  <c r="D16" i="9"/>
  <c r="E16" i="9"/>
  <c r="E3" i="9"/>
  <c r="E34" i="9"/>
  <c r="D30" i="9"/>
  <c r="B66" i="3"/>
  <c r="C66" i="3"/>
  <c r="F27" i="5"/>
  <c r="E46" i="4"/>
  <c r="B3" i="6"/>
  <c r="F46" i="4"/>
  <c r="F12" i="8"/>
  <c r="B38" i="5"/>
  <c r="E20" i="5"/>
  <c r="E38" i="5"/>
  <c r="F4" i="5"/>
  <c r="C20" i="5"/>
  <c r="C38" i="5"/>
  <c r="D3" i="9"/>
  <c r="D34" i="9"/>
  <c r="E3" i="8"/>
  <c r="C61" i="7"/>
  <c r="B61" i="7"/>
  <c r="E48" i="4"/>
  <c r="F48" i="4"/>
  <c r="C68" i="3"/>
  <c r="B68" i="3"/>
  <c r="F3" i="8"/>
  <c r="F20" i="5"/>
  <c r="F38" i="5"/>
  <c r="F37" i="13"/>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c r="L116" i="13"/>
  <c r="G99" i="13"/>
  <c r="L10" i="13"/>
  <c r="L58" i="13"/>
  <c r="F7" i="13"/>
  <c r="D7" i="13"/>
  <c r="D54" i="13"/>
  <c r="D53" i="13"/>
  <c r="D50" i="13"/>
  <c r="G50" i="13"/>
  <c r="L1" i="13"/>
  <c r="L3" i="13"/>
  <c r="A3" i="13"/>
  <c r="A1" i="13"/>
  <c r="F115" i="13"/>
  <c r="G115" i="13"/>
  <c r="F114" i="13"/>
  <c r="G114" i="13"/>
  <c r="F113" i="13"/>
  <c r="G113" i="13"/>
  <c r="F112" i="13"/>
  <c r="G112" i="13"/>
  <c r="F111" i="13"/>
  <c r="G111" i="13"/>
  <c r="F110" i="13"/>
  <c r="G110" i="13"/>
  <c r="F109" i="13"/>
  <c r="G109" i="13"/>
  <c r="F108" i="13"/>
  <c r="G108" i="13"/>
  <c r="F107" i="13"/>
  <c r="G107" i="13"/>
  <c r="F106" i="13"/>
  <c r="G106" i="13"/>
  <c r="F105" i="13"/>
  <c r="G105" i="13"/>
  <c r="F104" i="13"/>
  <c r="G104" i="13"/>
  <c r="F103" i="13"/>
  <c r="G103" i="13"/>
  <c r="F102" i="13"/>
  <c r="G102" i="13"/>
  <c r="F101" i="13"/>
  <c r="F100" i="13"/>
  <c r="F81" i="13"/>
  <c r="D80" i="13"/>
  <c r="D79" i="13"/>
  <c r="D78" i="13"/>
  <c r="D77" i="13"/>
  <c r="D76" i="13"/>
  <c r="G76" i="13"/>
  <c r="D75" i="13"/>
  <c r="G75" i="13"/>
  <c r="D74" i="13"/>
  <c r="G74" i="13"/>
  <c r="D73" i="13"/>
  <c r="G73" i="13"/>
  <c r="D72" i="13"/>
  <c r="G72" i="13"/>
  <c r="D71" i="13"/>
  <c r="G71" i="13"/>
  <c r="D70" i="13"/>
  <c r="G70" i="13"/>
  <c r="D69" i="13"/>
  <c r="G69" i="13"/>
  <c r="D68" i="13"/>
  <c r="D67" i="13"/>
  <c r="G67" i="13"/>
  <c r="D66" i="13"/>
  <c r="D65" i="13"/>
  <c r="G65" i="13"/>
  <c r="D64" i="13"/>
  <c r="D63" i="13"/>
  <c r="G63" i="13"/>
  <c r="D62" i="13"/>
  <c r="D61" i="13"/>
  <c r="G61" i="13"/>
  <c r="D60" i="13"/>
  <c r="G53" i="13"/>
  <c r="G49" i="13"/>
  <c r="G47" i="13"/>
  <c r="G37" i="13"/>
  <c r="L26" i="13"/>
  <c r="L16" i="13"/>
  <c r="L15" i="13"/>
  <c r="L14" i="13"/>
  <c r="L12" i="13"/>
  <c r="G7" i="13"/>
  <c r="G46" i="13"/>
  <c r="G48" i="13"/>
  <c r="D26" i="1"/>
  <c r="G62" i="13"/>
  <c r="G60" i="13"/>
  <c r="D32" i="1"/>
  <c r="G52" i="13"/>
  <c r="G51" i="13"/>
  <c r="G78" i="13"/>
  <c r="G80" i="13"/>
  <c r="D35" i="1"/>
  <c r="G45" i="13"/>
  <c r="G44" i="13"/>
  <c r="G64" i="13"/>
  <c r="G66" i="13"/>
  <c r="G68" i="13"/>
  <c r="G116" i="13"/>
  <c r="D41" i="1"/>
  <c r="G31" i="13"/>
  <c r="G84" i="13"/>
  <c r="G85" i="13"/>
  <c r="G86" i="13"/>
  <c r="G87" i="13"/>
  <c r="G88" i="13"/>
  <c r="G89" i="13"/>
  <c r="G90" i="13"/>
  <c r="G91" i="13"/>
  <c r="G92" i="13"/>
  <c r="G93" i="13"/>
  <c r="G94" i="13"/>
  <c r="G95" i="13"/>
  <c r="G96" i="13"/>
  <c r="G97" i="13"/>
  <c r="G98" i="13"/>
  <c r="G100" i="13"/>
  <c r="G101" i="13"/>
  <c r="G81" i="13"/>
  <c r="D36" i="1"/>
  <c r="G82" i="13"/>
  <c r="G77" i="13"/>
  <c r="D34" i="1"/>
  <c r="G79" i="13"/>
  <c r="G55" i="13"/>
  <c r="G43" i="13"/>
  <c r="G54" i="13"/>
  <c r="G30" i="13"/>
  <c r="L23" i="13"/>
  <c r="L18" i="13"/>
  <c r="L93" i="13"/>
  <c r="L11" i="13"/>
  <c r="G17" i="13"/>
  <c r="G18" i="13"/>
  <c r="G19" i="13"/>
  <c r="G21" i="13"/>
  <c r="G22" i="13"/>
  <c r="G23" i="13"/>
  <c r="G27" i="13"/>
  <c r="L56" i="13"/>
  <c r="G28" i="13"/>
  <c r="D12" i="1"/>
  <c r="L41" i="13"/>
  <c r="G11" i="13"/>
  <c r="L57" i="13"/>
  <c r="L27" i="13"/>
  <c r="L38" i="13"/>
  <c r="L40" i="13"/>
  <c r="D21" i="1"/>
  <c r="L42" i="13"/>
  <c r="L9" i="13"/>
  <c r="D8" i="1"/>
  <c r="G25" i="13"/>
  <c r="G26" i="13"/>
  <c r="G8" i="13"/>
  <c r="D7" i="1"/>
  <c r="G12" i="13"/>
  <c r="G15" i="13"/>
  <c r="G16" i="13"/>
  <c r="L83" i="13"/>
  <c r="D38" i="1"/>
  <c r="L96" i="13"/>
  <c r="L98" i="13"/>
  <c r="L99" i="13"/>
  <c r="L33" i="13"/>
  <c r="L85" i="13"/>
  <c r="D9" i="1"/>
  <c r="G20" i="13"/>
  <c r="G13" i="13"/>
  <c r="G14" i="13"/>
  <c r="L19" i="13"/>
  <c r="L20" i="13"/>
  <c r="L22" i="13"/>
  <c r="G24" i="13"/>
  <c r="L32" i="13"/>
  <c r="L34" i="13"/>
  <c r="D17" i="1"/>
  <c r="L36" i="13"/>
  <c r="L37" i="13"/>
  <c r="L43" i="13"/>
  <c r="D31" i="1"/>
  <c r="L88" i="13"/>
  <c r="L90" i="13"/>
  <c r="L91" i="13"/>
  <c r="L86" i="13"/>
  <c r="L89" i="13"/>
  <c r="L94" i="13"/>
  <c r="L97" i="13"/>
  <c r="L24" i="13"/>
  <c r="L29" i="13"/>
  <c r="D13" i="1"/>
  <c r="L30" i="13"/>
  <c r="L31" i="13"/>
  <c r="L82" i="13"/>
  <c r="L84" i="13"/>
  <c r="L87" i="13"/>
  <c r="L92" i="13"/>
  <c r="L95" i="13"/>
  <c r="L7" i="13"/>
  <c r="L13" i="13"/>
  <c r="L17" i="13"/>
  <c r="L21" i="13"/>
  <c r="L25" i="13"/>
  <c r="L35" i="13"/>
  <c r="L39" i="13"/>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<sst xmlns="http://schemas.openxmlformats.org/spreadsheetml/2006/main" count="1054" uniqueCount="310">
  <si>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</si>
  <si>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</si>
  <si>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</si>
  <si>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</si>
  <si>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</si>
  <si>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</si>
  <si>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</si>
  <si>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</si>
  <si>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</si>
  <si>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</si>
  <si>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</si>
  <si>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</si>
  <si>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</si>
  <si>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</si>
  <si>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</si>
  <si>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</si>
  <si>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</si>
  <si>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</si>
  <si>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</si>
  <si>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</si>
  <si>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</si>
  <si>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</si>
  <si>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</si>
  <si>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</si>
  <si>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</si>
  <si>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</si>
  <si>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</si>
  <si>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</si>
  <si>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</si>
  <si>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</si>
  <si>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</si>
  <si>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</si>
  <si>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</si>
  <si>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</si>
  <si>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</si>
  <si>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</si>
  <si>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</si>
  <si>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</si>
  <si>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</si>
  <si>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</si>
  <si>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</si>
  <si>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</si>
  <si>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</si>
  <si>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</si>
  <si>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</si>
  <si>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</si>
  <si>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</si>
  <si>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</si>
  <si>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</si>
  <si>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</si>
  <si>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</si>
  <si>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</si>
  <si>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</si>
  <si>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</si>
  <si>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</si>
  <si>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</si>
  <si>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</si>
  <si>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</si>
  <si>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</si>
  <si>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</si>
  <si>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</si>
  <si>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</si>
  <si>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</si>
  <si>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</si>
  <si>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</si>
  <si>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</si>
  <si>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</si>
  <si>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</si>
  <si>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</si>
  <si>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</si>
  <si>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</si>
  <si>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</si>
  <si>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</si>
  <si>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</si>
  <si>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</si>
  <si>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</si>
  <si>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</si>
  <si>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</si>
  <si>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</si>
  <si>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</si>
  <si>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</si>
  <si>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</si>
  <si>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</si>
  <si>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</si>
  <si>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</si>
  <si>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</si>
  <si>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</si>
  <si>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</si>
  <si>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</si>
  <si>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</si>
  <si>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</si>
  <si>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</si>
  <si>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</si>
  <si>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</si>
  <si>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</si>
  <si>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</si>
  <si>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</si>
  <si>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</si>
  <si>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</si>
  <si>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</si>
  <si>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</si>
  <si>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</si>
  <si>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</si>
  <si>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</si>
  <si>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</si>
  <si>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</si>
  <si>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</si>
  <si>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</si>
  <si>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</si>
  <si>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</si>
  <si>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</si>
  <si>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</si>
  <si>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</si>
  <si>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</si>
  <si>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</si>
  <si>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</si>
  <si>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</si>
  <si>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</si>
  <si>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</si>
  <si>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</si>
  <si>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</si>
  <si>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</si>
  <si>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</si>
  <si>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</si>
  <si>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</si>
  <si>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</si>
  <si>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</si>
  <si>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</si>
  <si>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</si>
  <si>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</si>
  <si>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</si>
  <si>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</si>
  <si>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</si>
  <si>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</si>
  <si>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</si>
  <si>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</si>
  <si>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</si>
  <si>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</si>
  <si>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</si>
  <si>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</si>
  <si>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</si>
  <si>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</si>
  <si>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</si>
  <si>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</si>
  <si>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</si>
  <si>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</si>
  <si>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</si>
  <si>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</si>
  <si>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</si>
  <si>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</si>
  <si>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</si>
  <si>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</si>
  <si>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</si>
  <si>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</si>
  <si>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</si>
  <si>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</si>
  <si>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</si>
  <si>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</si>
  <si>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</si>
  <si>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</si>
  <si>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</si>
  <si>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</si>
  <si>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</si>
  <si>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</si>
  <si>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</si>
  <si>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</si>
  <si>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</si>
  <si>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</si>
  <si>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</si>
  <si>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</si>
  <si>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</si>
  <si>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</si>
  <si>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</si>
  <si>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</si>
  <si>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</si>
  <si>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</si>
  <si>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</si>
  <si>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</si>
  <si>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</si>
  <si>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</si>
  <si>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</si>
  <si>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</si>
  <si>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</si>
  <si>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</si>
  <si>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</si>
  <si>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</si>
  <si>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</si>
  <si>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</si>
  <si>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</si>
  <si>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</si>
  <si>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</si>
  <si>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</si>
  <si>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</si>
  <si>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</si>
  <si>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</si>
  <si>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</si>
  <si>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</si>
  <si>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</si>
  <si>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</si>
  <si>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</si>
  <si>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</si>
  <si>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</si>
  <si>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</si>
  <si>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</si>
  <si>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</si>
  <si>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</si>
  <si>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</si>
  <si>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</si>
  <si>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</si>
  <si>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</si>
  <si>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</si>
  <si>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</si>
  <si>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</si>
  <si>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</si>
  <si>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</si>
  <si>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</si>
  <si>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</si>
  <si>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</si>
  <si>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</si>
  <si>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</si>
  <si>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</si>
  <si>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</si>
  <si>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</si>
  <si>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</si>
  <si>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</si>
  <si>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</si>
  <si>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</si>
  <si>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</si>
  <si>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</si>
  <si>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</si>
  <si>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</si>
  <si>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</si>
  <si>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</si>
  <si>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</si>
  <si>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</si>
  <si>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</si>
  <si>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</si>
  <si>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</si>
  <si>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</si>
  <si>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</si>
  <si>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</si>
  <si>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</si>
  <si>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</si>
  <si>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</si>
  <si>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</si>
  <si>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</si>
  <si>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</si>
  <si>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</si>
  <si>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</si>
  <si>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</si>
  <si>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</si>
  <si>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</si>
  <si>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</si>
  <si>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</si>
  <si>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</si>
  <si>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</si>
  <si>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</si>
  <si>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</si>
  <si>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</si>
  <si>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</si>
  <si>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</si>
  <si>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</si>
  <si>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</si>
  <si>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</si>
  <si>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</si>
  <si>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</si>
  <si>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</si>
  <si>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</si>
  <si>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</si>
  <si>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</si>
  <si>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</si>
  <si>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</si>
  <si>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</si>
  <si>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</si>
  <si>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</si>
  <si>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</si>
  <si>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</si>
  <si>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</si>
  <si>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</si>
  <si>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</si>
  <si>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</si>
  <si>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</si>
  <si>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</si>
  <si>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</si>
  <si>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</si>
  <si>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</si>
  <si>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</si>
  <si>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</si>
  <si>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</si>
  <si>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</si>
  <si>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</si>
  <si>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</si>
  <si>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</si>
  <si>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Salvatierra, Gto.
Estado de Actividades
Del 1 de Enero al 31 de Marzo de 2024
(Cifras en Pesos)</t>
  </si>
  <si>
    <t>Municipio de Salvatierra, Gto.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</si>
  <si>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</si>
  <si>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</si>
  <si>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</si>
  <si>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</si>
  <si>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</si>
  <si>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</si>
  <si>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</si>
  <si>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</si>
  <si>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Salvatierra, Gto.
Estado de Variación en la Hacienda Pública
Del 1 de Enero 31 de Marzo de 2024
(Cifras en Pesos)</t>
  </si>
  <si>
    <t>Municipio de Salvatierra, Gto.
Estado de Cambios en la Situación Financiera
Del 1 de Enero al 31 de Marzo de 2024
(Cifras en Pesos)</t>
  </si>
  <si>
    <t>Municipio de Salvatierra, Gto.
Estado de Flujos de Efectivo
Del 1 de Enero al 31 de Marzo de 2024
(Cifras en Pesos)</t>
  </si>
  <si>
    <t>Municipio de Salvatierra, Gto.
Estado Analítico del Activo
Del 1 de Enero al 31 de Marzo de 2024
(Cifras en Pesos)</t>
  </si>
  <si>
    <t>Municipio de Salvatierra, Gto.
Estado Analítico de la Deuda y Otros Pasivos
Del 1 de Enero al 31 de Marzo de 2024
(Cifras en Pesos)</t>
  </si>
  <si>
    <t>Municipio de Salvatierra, Gto.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</si>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</sst>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b/>
      <sz val="8"/>
      <name val="Arial"/>
      <family val="2"/>
    </font>
    <font>
      <sz val="10"/>
      <name val="Arial"/>
      <family val="2"/>
    </font>
    <font>
      <sz val="8"/>
      <name val="Arial"/>
      <family val="2"/>
    </font>
    <font>
      <b/>
      <i/>
      <sz val="8"/>
      <name val="Arial"/>
      <family val="2"/>
    </font>
    <font>
      <sz val="11"/>
      <color theme="1"/>
      <name val="Calibri"/>
      <family val="2"/>
      <scheme val="minor"/>
    </font>
    <font>
      <sz val="8"/>
      <color theme="1"/>
      <name val="Arial"/>
      <family val="2"/>
    </font>
    <font>
      <sz val="11"/>
      <color rgb="FF000000"/>
      <name val="Calibri"/>
      <family val="2"/>
    </font>
    <font>
      <b/>
      <sz val="8"/>
      <color rgb="FF000000"/>
      <name val="Arial"/>
      <family val="2"/>
    </font>
    <font>
      <b/>
      <sz val="8"/>
      <color theme="1"/>
      <name val="Arial"/>
      <family val="2"/>
    </font>
    <font>
      <sz val="8"/>
      <color theme="0"/>
      <name val="Arial"/>
      <family val="2"/>
    </font>
    <font>
      <sz val="8"/>
      <color theme="0"/>
      <name val="Calibri Light"/>
      <family val="2"/>
      <scheme val="major"/>
    </font>
    <font>
      <b/>
      <sz val="8"/>
      <color theme="1"/>
      <name val="Segoe UI Black"/>
      <family val="2"/>
    </font>
    <font>
      <b/>
      <sz val="8"/>
      <color theme="2" tint="-0.749992370372631"/>
      <name val="Arial"/>
      <family val="2"/>
    </font>
    <font>
      <sz val="8"/>
      <color theme="2" tint="-0.749992370372631"/>
      <name val="Arial"/>
      <family val="2"/>
    </font>
    <font>
      <b/>
      <sz val="8"/>
      <color theme="7" tint="0.79998168889431442"/>
      <name val="Segoe UI Black"/>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theme="1" tint="0.499984740745262"/>
      </left>
      <right/>
      <top/>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indexed="64"/>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medium">
        <color indexed="64"/>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theme="1" tint="0.499984740745262"/>
      </right>
      <top/>
      <bottom style="thin">
        <color theme="1" tint="0.499984740745262"/>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top/>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theme="1" tint="0.499984740745262"/>
      </left>
      <right style="medium">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s>
  <cellStyleXfs count="8">
    <xf numFmtId="0" fontId="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 fillId="0" borderId="0"/>
    <xf numFmtId="0" fontId="2" fillId="0" borderId="0"/>
    <xf numFmtId="0" fontId="7" fillId="0" borderId="0"/>
  </cellStyleXfs>
  <cellXfs count="295">
    <xf numFmtId="0" fontId="0" fillId="0" borderId="0" xfId="0"/>
    <xf numFmtId="0" fontId="8" fillId="2" borderId="0" xfId="7" applyFont="1" applyFill="1" applyAlignment="1">
      <alignment horizontal="right" vertical="center"/>
    </xf>
    <xf numFmtId="0" fontId="1" fillId="2" borderId="0" xfId="7" applyFont="1" applyFill="1" applyAlignment="1">
      <alignment horizontal="center" vertical="center"/>
    </xf>
    <xf numFmtId="0" fontId="6" fillId="0" borderId="0" xfId="0" applyFont="1"/>
    <xf numFmtId="0" fontId="9"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0" fontId="3" fillId="0" borderId="0" xfId="6" applyFont="1" applyAlignment="1" applyProtection="1">
      <alignment vertical="top"/>
      <protection locked="0"/>
    </xf>
    <xf numFmtId="0" fontId="1" fillId="3" borderId="1" xfId="6" applyFont="1" applyFill="1" applyBorder="1" applyAlignment="1" applyProtection="1">
      <alignment horizontal="center" vertical="center"/>
      <protection locked="0"/>
    </xf>
    <xf numFmtId="0" fontId="1" fillId="0" borderId="1" xfId="6" applyFont="1" applyBorder="1" applyAlignment="1" applyProtection="1">
      <alignment horizontal="left" vertical="top" wrapText="1" indent="1"/>
      <protection locked="0"/>
    </xf>
    <xf numFmtId="0" fontId="3" fillId="0" borderId="1" xfId="6" applyFont="1" applyBorder="1" applyAlignment="1" applyProtection="1">
      <alignment horizontal="center" vertical="center"/>
      <protection locked="0"/>
    </xf>
    <xf numFmtId="0" fontId="1" fillId="0" borderId="0" xfId="6" applyFont="1" applyAlignment="1" applyProtection="1">
      <alignment vertical="top"/>
      <protection locked="0"/>
    </xf>
    <xf numFmtId="0" fontId="1" fillId="0" borderId="1" xfId="6" applyFont="1" applyBorder="1" applyAlignment="1" applyProtection="1">
      <alignment horizontal="left" vertical="top" wrapText="1" indent="2"/>
      <protection locked="0"/>
    </xf>
    <xf numFmtId="4" fontId="1" fillId="0" borderId="1" xfId="3" applyNumberFormat="1" applyFont="1" applyFill="1" applyBorder="1" applyAlignment="1" applyProtection="1">
      <alignment horizontal="right" vertical="top"/>
      <protection locked="0"/>
    </xf>
    <xf numFmtId="0" fontId="3" fillId="0" borderId="1" xfId="6" applyFont="1" applyBorder="1" applyAlignment="1" applyProtection="1">
      <alignment horizontal="left" vertical="top" wrapText="1" indent="3"/>
      <protection locked="0"/>
    </xf>
    <xf numFmtId="4" fontId="3" fillId="0" borderId="1" xfId="6" applyNumberFormat="1" applyFont="1" applyBorder="1" applyAlignment="1" applyProtection="1">
      <alignment horizontal="right"/>
      <protection locked="0"/>
    </xf>
    <xf numFmtId="0" fontId="10" fillId="0" borderId="0" xfId="6" applyFont="1" applyAlignment="1" applyProtection="1">
      <alignment vertical="top"/>
      <protection locked="0"/>
    </xf>
    <xf numFmtId="0" fontId="3" fillId="0" borderId="1" xfId="6" applyFont="1" applyBorder="1" applyAlignment="1" applyProtection="1">
      <alignment horizontal="left" vertical="top" wrapText="1"/>
      <protection locked="0"/>
    </xf>
    <xf numFmtId="4" fontId="1" fillId="0" borderId="1" xfId="6" applyNumberFormat="1" applyFont="1" applyBorder="1" applyAlignment="1" applyProtection="1">
      <alignment horizontal="right" vertical="top"/>
      <protection locked="0"/>
    </xf>
    <xf numFmtId="0" fontId="1" fillId="0" borderId="1" xfId="6" applyFont="1" applyBorder="1" applyAlignment="1" applyProtection="1">
      <alignment horizontal="left" vertical="top" wrapText="1"/>
      <protection locked="0"/>
    </xf>
    <xf numFmtId="0" fontId="6" fillId="0" borderId="0" xfId="5" applyAlignment="1">
      <alignment horizontal="left" indent="1"/>
    </xf>
    <xf numFmtId="0" fontId="3" fillId="0" borderId="0" xfId="6" applyFont="1" applyAlignment="1" applyProtection="1">
      <alignment horizontal="right" vertical="top"/>
      <protection locked="0"/>
    </xf>
    <xf numFmtId="0" fontId="2" fillId="0" borderId="0" xfId="6" applyAlignment="1" applyProtection="1">
      <alignment horizontal="left" vertical="top" indent="1"/>
      <protection locked="0"/>
    </xf>
    <xf numFmtId="0" fontId="1" fillId="3" borderId="1" xfId="6" applyFont="1" applyFill="1" applyBorder="1" applyAlignment="1" applyProtection="1">
      <alignment horizontal="center" vertical="center" wrapText="1"/>
      <protection locked="0"/>
    </xf>
    <xf numFmtId="0" fontId="3" fillId="0" borderId="1" xfId="3" applyNumberFormat="1" applyFont="1" applyFill="1" applyBorder="1" applyAlignment="1" applyProtection="1">
      <alignment horizontal="center" vertical="top" wrapText="1"/>
      <protection locked="0"/>
    </xf>
    <xf numFmtId="4" fontId="3" fillId="0" borderId="1" xfId="3" applyNumberFormat="1" applyFont="1" applyFill="1" applyBorder="1" applyAlignment="1" applyProtection="1">
      <alignment horizontal="right" vertical="top" wrapText="1"/>
      <protection locked="0"/>
    </xf>
    <xf numFmtId="4" fontId="3" fillId="0" borderId="1" xfId="6" applyNumberFormat="1" applyFont="1" applyBorder="1" applyAlignment="1" applyProtection="1">
      <alignment horizontal="right" vertical="top"/>
      <protection locked="0"/>
    </xf>
    <xf numFmtId="4" fontId="1" fillId="0" borderId="1" xfId="3" applyNumberFormat="1" applyFont="1" applyFill="1" applyBorder="1" applyAlignment="1" applyProtection="1">
      <alignment horizontal="right" vertical="top" wrapText="1"/>
      <protection locked="0"/>
    </xf>
    <xf numFmtId="0" fontId="3" fillId="0" borderId="1" xfId="3" applyNumberFormat="1" applyFont="1" applyFill="1" applyBorder="1" applyAlignment="1" applyProtection="1">
      <alignment horizontal="center" vertical="top"/>
      <protection locked="0"/>
    </xf>
    <xf numFmtId="0" fontId="3" fillId="0" borderId="1" xfId="6" applyFont="1" applyBorder="1" applyAlignment="1" applyProtection="1">
      <alignment horizontal="center" vertical="top"/>
      <protection locked="0"/>
    </xf>
    <xf numFmtId="0" fontId="4" fillId="0" borderId="1" xfId="6" applyFont="1" applyBorder="1" applyAlignment="1" applyProtection="1">
      <alignment horizontal="left" vertical="top" wrapText="1" indent="2"/>
      <protection locked="0"/>
    </xf>
    <xf numFmtId="0" fontId="3" fillId="0" borderId="1" xfId="6" applyFont="1" applyBorder="1" applyAlignment="1" applyProtection="1">
      <alignment vertical="top" wrapText="1"/>
      <protection locked="0"/>
    </xf>
    <xf numFmtId="0" fontId="3" fillId="0" borderId="1" xfId="6" applyFont="1" applyBorder="1" applyAlignment="1" applyProtection="1">
      <alignment horizontal="center" vertical="top" wrapText="1"/>
      <protection locked="0"/>
    </xf>
    <xf numFmtId="4" fontId="3" fillId="0" borderId="1" xfId="6" applyNumberFormat="1" applyFont="1" applyBorder="1" applyAlignment="1" applyProtection="1">
      <alignment vertical="top" wrapText="1"/>
      <protection locked="0"/>
    </xf>
    <xf numFmtId="0" fontId="3" fillId="0" borderId="0" xfId="6" applyFont="1" applyAlignment="1" applyProtection="1">
      <alignment vertical="top" wrapText="1"/>
      <protection locked="0"/>
    </xf>
    <xf numFmtId="4" fontId="3" fillId="0" borderId="0" xfId="6" applyNumberFormat="1" applyFont="1" applyAlignment="1" applyProtection="1">
      <alignment vertical="top"/>
      <protection locked="0"/>
    </xf>
    <xf numFmtId="0" fontId="1" fillId="3" borderId="1" xfId="6" applyFont="1" applyFill="1" applyBorder="1" applyAlignment="1">
      <alignment horizontal="center" vertical="center" wrapText="1"/>
    </xf>
    <xf numFmtId="164" fontId="1" fillId="3" borderId="1" xfId="3" applyNumberFormat="1" applyFont="1" applyFill="1" applyBorder="1" applyAlignment="1">
      <alignment horizontal="center" vertical="center" wrapText="1"/>
    </xf>
    <xf numFmtId="0" fontId="1" fillId="0" borderId="1" xfId="6" applyFont="1" applyBorder="1" applyAlignment="1">
      <alignment horizontal="center" vertical="center" wrapText="1"/>
    </xf>
    <xf numFmtId="164" fontId="3" fillId="0" borderId="1" xfId="3" applyNumberFormat="1" applyFont="1" applyBorder="1" applyAlignment="1">
      <alignment horizontal="center" vertical="center" wrapText="1"/>
    </xf>
    <xf numFmtId="0" fontId="1" fillId="0" borderId="1" xfId="6" applyFont="1" applyBorder="1" applyAlignment="1">
      <alignment horizontal="left" vertical="top" wrapText="1" indent="1"/>
    </xf>
    <xf numFmtId="4" fontId="1" fillId="0" borderId="1" xfId="6" applyNumberFormat="1" applyFont="1" applyBorder="1" applyProtection="1">
      <protection locked="0"/>
    </xf>
    <xf numFmtId="0" fontId="3" fillId="0" borderId="1" xfId="6" applyFont="1" applyBorder="1" applyAlignment="1">
      <alignment horizontal="left" vertical="top" wrapText="1" indent="2"/>
    </xf>
    <xf numFmtId="4" fontId="3" fillId="0" borderId="1" xfId="6" applyNumberFormat="1" applyFont="1" applyBorder="1" applyProtection="1">
      <protection locked="0"/>
    </xf>
    <xf numFmtId="0" fontId="3" fillId="0" borderId="1" xfId="6" applyFont="1" applyBorder="1" applyAlignment="1">
      <alignment horizontal="left" vertical="top" wrapText="1" indent="1"/>
    </xf>
    <xf numFmtId="0" fontId="1" fillId="0" borderId="1" xfId="6" applyFont="1" applyBorder="1" applyAlignment="1">
      <alignment vertical="top" wrapText="1"/>
    </xf>
    <xf numFmtId="4" fontId="3" fillId="0" borderId="1" xfId="6" applyNumberFormat="1" applyFont="1" applyBorder="1" applyAlignment="1" applyProtection="1">
      <alignment vertical="top"/>
      <protection locked="0"/>
    </xf>
    <xf numFmtId="4" fontId="1" fillId="0" borderId="1" xfId="6" applyNumberFormat="1" applyFont="1" applyBorder="1" applyAlignment="1" applyProtection="1">
      <alignment vertical="center"/>
      <protection locked="0"/>
    </xf>
    <xf numFmtId="0" fontId="3" fillId="0" borderId="0" xfId="6" applyFont="1" applyAlignment="1">
      <alignment vertical="top" wrapText="1"/>
    </xf>
    <xf numFmtId="4" fontId="3" fillId="0" borderId="0" xfId="6" applyNumberFormat="1" applyFont="1" applyAlignment="1">
      <alignment vertical="top"/>
    </xf>
    <xf numFmtId="0" fontId="1" fillId="3" borderId="2" xfId="6" applyFont="1" applyFill="1" applyBorder="1" applyAlignment="1">
      <alignment horizontal="center" vertical="center"/>
    </xf>
    <xf numFmtId="0" fontId="1" fillId="3" borderId="1" xfId="6" applyFont="1" applyFill="1" applyBorder="1" applyAlignment="1">
      <alignment horizontal="center" vertical="center"/>
    </xf>
    <xf numFmtId="0" fontId="3" fillId="0" borderId="0" xfId="6" applyFont="1" applyAlignment="1" applyProtection="1">
      <alignment horizontal="center" vertical="top"/>
      <protection locked="0"/>
    </xf>
    <xf numFmtId="165" fontId="1" fillId="0" borderId="1" xfId="3" applyNumberFormat="1" applyFont="1" applyFill="1" applyBorder="1" applyAlignment="1" applyProtection="1">
      <alignment vertical="top" wrapText="1"/>
      <protection locked="0"/>
    </xf>
    <xf numFmtId="0" fontId="1" fillId="0" borderId="1" xfId="6" applyFont="1" applyBorder="1" applyAlignment="1">
      <alignment horizontal="left" vertical="top" wrapText="1" indent="2"/>
    </xf>
    <xf numFmtId="0" fontId="3" fillId="0" borderId="1" xfId="6" applyFont="1" applyBorder="1" applyAlignment="1">
      <alignment horizontal="left" vertical="top" wrapText="1" indent="3"/>
    </xf>
    <xf numFmtId="165" fontId="3" fillId="0" borderId="1" xfId="3" applyNumberFormat="1" applyFont="1" applyFill="1" applyBorder="1" applyAlignment="1" applyProtection="1">
      <alignment vertical="top" wrapText="1"/>
      <protection locked="0"/>
    </xf>
    <xf numFmtId="0" fontId="3" fillId="0" borderId="1" xfId="6" applyFont="1" applyBorder="1" applyAlignment="1">
      <alignment horizontal="left" vertical="top" wrapText="1"/>
    </xf>
    <xf numFmtId="0" fontId="3" fillId="0" borderId="1" xfId="6" applyFont="1" applyBorder="1" applyAlignment="1">
      <alignment vertical="top" wrapText="1"/>
    </xf>
    <xf numFmtId="0" fontId="3" fillId="0" borderId="0" xfId="6" applyFont="1" applyProtection="1">
      <protection locked="0"/>
    </xf>
    <xf numFmtId="0" fontId="1" fillId="3" borderId="2" xfId="6" applyFont="1" applyFill="1" applyBorder="1" applyAlignment="1">
      <alignment horizontal="center" vertical="center" wrapText="1"/>
    </xf>
    <xf numFmtId="4" fontId="1" fillId="0" borderId="1" xfId="6" applyNumberFormat="1" applyFont="1" applyBorder="1" applyAlignment="1" applyProtection="1">
      <alignment vertical="top" wrapText="1"/>
      <protection locked="0"/>
    </xf>
    <xf numFmtId="0" fontId="10" fillId="0" borderId="0" xfId="6" applyFont="1" applyAlignment="1" applyProtection="1">
      <alignment horizontal="center" vertical="center"/>
      <protection locked="0"/>
    </xf>
    <xf numFmtId="0" fontId="11" fillId="0" borderId="0" xfId="6" applyFont="1" applyAlignment="1" applyProtection="1">
      <alignment horizontal="center" vertical="center"/>
      <protection locked="0"/>
    </xf>
    <xf numFmtId="49" fontId="10" fillId="0" borderId="0" xfId="6" applyNumberFormat="1" applyFont="1" applyAlignment="1" applyProtection="1">
      <alignment horizontal="center" vertical="center"/>
      <protection locked="0"/>
    </xf>
    <xf numFmtId="0" fontId="3" fillId="0" borderId="1" xfId="6" applyFont="1" applyBorder="1" applyAlignment="1">
      <alignment horizontal="center" vertical="top" wrapText="1"/>
    </xf>
    <xf numFmtId="0" fontId="3" fillId="0" borderId="1" xfId="6" applyFont="1" applyBorder="1" applyAlignment="1">
      <alignment horizontal="center" vertical="top"/>
    </xf>
    <xf numFmtId="0" fontId="6" fillId="0" borderId="0" xfId="5" applyProtection="1">
      <protection locked="0"/>
    </xf>
    <xf numFmtId="4" fontId="1" fillId="3" borderId="1" xfId="6" applyNumberFormat="1" applyFont="1" applyFill="1" applyBorder="1" applyAlignment="1">
      <alignment horizontal="center" vertical="center" wrapText="1"/>
    </xf>
    <xf numFmtId="0" fontId="1" fillId="0" borderId="1" xfId="6" applyFont="1" applyBorder="1" applyAlignment="1">
      <alignment horizontal="left" vertical="top" indent="1"/>
    </xf>
    <xf numFmtId="0" fontId="1" fillId="0" borderId="1" xfId="6" applyFont="1" applyBorder="1" applyAlignment="1">
      <alignment horizontal="left" vertical="top" indent="2"/>
    </xf>
    <xf numFmtId="0" fontId="3" fillId="0" borderId="1" xfId="6" applyFont="1" applyBorder="1" applyAlignment="1">
      <alignment horizontal="left" vertical="top" indent="2"/>
    </xf>
    <xf numFmtId="4" fontId="3" fillId="0" borderId="1" xfId="6" applyNumberFormat="1" applyFont="1" applyBorder="1" applyAlignment="1" applyProtection="1">
      <alignment wrapText="1"/>
      <protection locked="0"/>
    </xf>
    <xf numFmtId="4" fontId="1" fillId="0" borderId="1" xfId="6" applyNumberFormat="1" applyFont="1" applyBorder="1" applyAlignment="1" applyProtection="1">
      <alignment horizontal="right" vertical="top" wrapText="1"/>
      <protection locked="0"/>
    </xf>
    <xf numFmtId="0" fontId="1" fillId="0" borderId="0" xfId="6" applyFont="1" applyProtection="1">
      <protection locked="0"/>
    </xf>
    <xf numFmtId="0" fontId="1" fillId="0" borderId="1" xfId="6" applyFont="1" applyBorder="1" applyAlignment="1">
      <alignment horizontal="center" vertical="top" wrapText="1"/>
    </xf>
    <xf numFmtId="4" fontId="3" fillId="0" borderId="1" xfId="6" applyNumberFormat="1" applyFont="1" applyBorder="1" applyAlignment="1">
      <alignment horizontal="left" vertical="top" wrapText="1" indent="3"/>
    </xf>
    <xf numFmtId="4" fontId="3" fillId="0" borderId="1" xfId="6" applyNumberFormat="1" applyFont="1" applyBorder="1" applyAlignment="1">
      <alignment horizontal="left" vertical="top" wrapText="1"/>
    </xf>
    <xf numFmtId="0" fontId="1" fillId="0" borderId="1" xfId="6" applyFont="1" applyBorder="1" applyAlignment="1">
      <alignment horizontal="left" vertical="top" wrapText="1"/>
    </xf>
    <xf numFmtId="4" fontId="3" fillId="0" borderId="1" xfId="6" applyNumberFormat="1" applyFont="1" applyBorder="1" applyAlignment="1">
      <alignment vertical="top" wrapText="1"/>
    </xf>
    <xf numFmtId="4" fontId="3" fillId="0" borderId="0" xfId="6" applyNumberFormat="1" applyFont="1" applyAlignment="1" applyProtection="1">
      <alignment vertical="top" wrapText="1"/>
      <protection locked="0"/>
    </xf>
    <xf numFmtId="0" fontId="6" fillId="0" borderId="0" xfId="0" applyFont="1" applyAlignment="1">
      <alignment horizontal="center"/>
    </xf>
    <xf numFmtId="0" fontId="9" fillId="0" borderId="0" xfId="0" applyFont="1"/>
    <xf numFmtId="0" fontId="6" fillId="4" borderId="53" xfId="0" applyFont="1" applyFill="1" applyBorder="1" applyAlignment="1">
      <alignment horizontal="center"/>
    </xf>
    <xf numFmtId="0" fontId="6" fillId="5" borderId="53" xfId="0" applyFont="1" applyFill="1" applyBorder="1" applyAlignment="1">
      <alignment horizontal="center"/>
    </xf>
    <xf numFmtId="0" fontId="9" fillId="0" borderId="0" xfId="0" applyFont="1" applyAlignment="1">
      <alignment horizontal="right"/>
    </xf>
    <xf numFmtId="0" fontId="12" fillId="0" borderId="54" xfId="0" applyFont="1" applyBorder="1"/>
    <xf numFmtId="0" fontId="12" fillId="0" borderId="55" xfId="0" applyFont="1" applyBorder="1" applyAlignment="1">
      <alignment horizontal="right"/>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0" borderId="4" xfId="0" applyFont="1" applyBorder="1" applyAlignment="1">
      <alignment horizontal="center"/>
    </xf>
    <xf numFmtId="0" fontId="6" fillId="4" borderId="6" xfId="0" applyFont="1" applyFill="1" applyBorder="1" applyAlignment="1">
      <alignment horizontal="center"/>
    </xf>
    <xf numFmtId="0" fontId="6" fillId="0" borderId="3" xfId="0" applyFont="1" applyBorder="1" applyAlignment="1">
      <alignment horizontal="center"/>
    </xf>
    <xf numFmtId="0" fontId="6" fillId="4" borderId="5" xfId="0" applyFont="1" applyFill="1" applyBorder="1" applyAlignment="1">
      <alignment horizontal="center"/>
    </xf>
    <xf numFmtId="0" fontId="6" fillId="0" borderId="5" xfId="0" applyFont="1" applyBorder="1" applyAlignment="1">
      <alignment horizontal="center" vertical="center"/>
    </xf>
    <xf numFmtId="0" fontId="12" fillId="0" borderId="56" xfId="0" applyFont="1" applyBorder="1" applyAlignment="1">
      <alignment horizontal="center"/>
    </xf>
    <xf numFmtId="0" fontId="12" fillId="0" borderId="57" xfId="0" applyFont="1" applyBorder="1" applyAlignment="1">
      <alignment horizontal="center"/>
    </xf>
    <xf numFmtId="0" fontId="6" fillId="5" borderId="4" xfId="0" applyFont="1" applyFill="1" applyBorder="1" applyAlignment="1">
      <alignment horizontal="center" vertical="center"/>
    </xf>
    <xf numFmtId="4" fontId="13" fillId="6" borderId="7" xfId="0" applyNumberFormat="1" applyFont="1" applyFill="1" applyBorder="1" applyAlignment="1">
      <alignment horizontal="right" vertical="center" wrapText="1"/>
    </xf>
    <xf numFmtId="166" fontId="13" fillId="7" borderId="8" xfId="1"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3" fillId="6" borderId="59" xfId="0" applyNumberFormat="1" applyFont="1" applyFill="1" applyBorder="1" applyAlignment="1">
      <alignment horizontal="right" vertical="center" wrapText="1"/>
    </xf>
    <xf numFmtId="0" fontId="14" fillId="0" borderId="59" xfId="0" applyFont="1" applyBorder="1" applyAlignment="1">
      <alignment horizontal="center" vertical="center" wrapText="1"/>
    </xf>
    <xf numFmtId="4" fontId="13" fillId="7" borderId="8" xfId="0" applyNumberFormat="1" applyFont="1" applyFill="1" applyBorder="1" applyAlignment="1">
      <alignment horizontal="right" vertical="center" wrapText="1"/>
    </xf>
    <xf numFmtId="0" fontId="14" fillId="0" borderId="9" xfId="0" applyFont="1" applyBorder="1" applyAlignment="1">
      <alignment horizontal="center" vertical="center" wrapText="1"/>
    </xf>
    <xf numFmtId="4" fontId="13" fillId="6" borderId="10" xfId="0" applyNumberFormat="1" applyFont="1" applyFill="1" applyBorder="1" applyAlignment="1">
      <alignment horizontal="right" vertical="center" wrapText="1"/>
    </xf>
    <xf numFmtId="0" fontId="14" fillId="0" borderId="10" xfId="0" applyFont="1" applyBorder="1" applyAlignment="1">
      <alignment horizontal="center" vertical="center" wrapText="1"/>
    </xf>
    <xf numFmtId="166" fontId="13" fillId="7" borderId="11" xfId="1" applyNumberFormat="1" applyFont="1" applyFill="1" applyBorder="1" applyAlignment="1">
      <alignment horizontal="right" vertical="center" wrapText="1"/>
    </xf>
    <xf numFmtId="0" fontId="14" fillId="8" borderId="12" xfId="0" applyFont="1" applyFill="1" applyBorder="1" applyAlignment="1">
      <alignment vertical="center" wrapText="1"/>
    </xf>
    <xf numFmtId="0" fontId="14" fillId="8" borderId="13" xfId="0" applyFont="1" applyFill="1" applyBorder="1" applyAlignment="1">
      <alignment horizontal="center" vertical="center" wrapText="1"/>
    </xf>
    <xf numFmtId="0" fontId="14" fillId="0" borderId="14" xfId="0" applyFont="1" applyBorder="1" applyAlignment="1">
      <alignment horizontal="center" vertical="center" wrapText="1"/>
    </xf>
    <xf numFmtId="4" fontId="13" fillId="6" borderId="15" xfId="0" applyNumberFormat="1" applyFont="1" applyFill="1" applyBorder="1" applyAlignment="1">
      <alignment horizontal="right" vertical="center" wrapText="1"/>
    </xf>
    <xf numFmtId="0" fontId="14" fillId="0" borderId="15" xfId="0" applyFont="1" applyBorder="1" applyAlignment="1">
      <alignment horizontal="center" vertical="center" wrapText="1"/>
    </xf>
    <xf numFmtId="4" fontId="13" fillId="7" borderId="16" xfId="0" applyNumberFormat="1" applyFont="1" applyFill="1" applyBorder="1" applyAlignment="1">
      <alignment horizontal="right" vertical="center" wrapText="1"/>
    </xf>
    <xf numFmtId="0" fontId="14" fillId="8" borderId="6" xfId="0" applyFont="1" applyFill="1" applyBorder="1" applyAlignment="1">
      <alignment horizontal="center" vertical="center" wrapText="1"/>
    </xf>
    <xf numFmtId="0" fontId="14" fillId="8" borderId="17" xfId="0" applyFont="1" applyFill="1" applyBorder="1" applyAlignment="1">
      <alignment vertical="center" wrapText="1"/>
    </xf>
    <xf numFmtId="0" fontId="14" fillId="0" borderId="1" xfId="0" applyFont="1" applyBorder="1" applyAlignment="1">
      <alignment horizontal="center" vertical="center" wrapText="1"/>
    </xf>
    <xf numFmtId="4" fontId="13" fillId="6" borderId="1" xfId="0" applyNumberFormat="1" applyFont="1" applyFill="1" applyBorder="1" applyAlignment="1">
      <alignment vertical="center" wrapText="1"/>
    </xf>
    <xf numFmtId="166" fontId="14" fillId="8" borderId="18" xfId="1" applyNumberFormat="1" applyFont="1" applyFill="1" applyBorder="1" applyAlignment="1">
      <alignment horizontal="right" vertical="center" wrapText="1"/>
    </xf>
    <xf numFmtId="0" fontId="14" fillId="8" borderId="19" xfId="0" applyFont="1" applyFill="1" applyBorder="1" applyAlignment="1">
      <alignment horizontal="center" vertical="center" wrapText="1"/>
    </xf>
    <xf numFmtId="0" fontId="14" fillId="8" borderId="19" xfId="0" applyFont="1" applyFill="1" applyBorder="1" applyAlignment="1">
      <alignment horizontal="right" vertical="center" wrapText="1"/>
    </xf>
    <xf numFmtId="4" fontId="13" fillId="6" borderId="15" xfId="0" applyNumberFormat="1" applyFont="1" applyFill="1" applyBorder="1" applyAlignment="1">
      <alignment vertical="center" wrapText="1"/>
    </xf>
    <xf numFmtId="0" fontId="14" fillId="0" borderId="20" xfId="0" applyFont="1" applyBorder="1" applyAlignment="1">
      <alignment horizontal="center" vertical="center" wrapText="1"/>
    </xf>
    <xf numFmtId="4" fontId="13" fillId="6" borderId="20" xfId="0" applyNumberFormat="1" applyFont="1" applyFill="1" applyBorder="1" applyAlignment="1">
      <alignment vertical="center" wrapText="1"/>
    </xf>
    <xf numFmtId="166" fontId="13" fillId="7" borderId="16" xfId="1" applyNumberFormat="1" applyFont="1" applyFill="1" applyBorder="1" applyAlignment="1">
      <alignment horizontal="right" vertical="center" wrapText="1"/>
    </xf>
    <xf numFmtId="4" fontId="13" fillId="6" borderId="21" xfId="0" applyNumberFormat="1" applyFont="1" applyFill="1" applyBorder="1" applyAlignment="1">
      <alignment horizontal="right" vertical="center" wrapText="1"/>
    </xf>
    <xf numFmtId="0" fontId="14" fillId="0" borderId="60" xfId="0" applyFont="1" applyBorder="1" applyAlignment="1">
      <alignment horizontal="center" vertical="center" wrapText="1"/>
    </xf>
    <xf numFmtId="4" fontId="13" fillId="6" borderId="61" xfId="0" applyNumberFormat="1" applyFont="1" applyFill="1" applyBorder="1" applyAlignment="1">
      <alignment vertical="center" wrapText="1"/>
    </xf>
    <xf numFmtId="0" fontId="14" fillId="0" borderId="62" xfId="0" applyFont="1" applyBorder="1" applyAlignment="1">
      <alignment horizontal="center" vertical="center" wrapText="1"/>
    </xf>
    <xf numFmtId="4" fontId="13" fillId="6" borderId="22" xfId="0" applyNumberFormat="1" applyFont="1" applyFill="1" applyBorder="1" applyAlignment="1">
      <alignment vertical="center" wrapText="1"/>
    </xf>
    <xf numFmtId="166" fontId="13" fillId="7" borderId="23" xfId="1" applyNumberFormat="1" applyFont="1" applyFill="1" applyBorder="1" applyAlignment="1">
      <alignment horizontal="right" vertical="center" wrapText="1"/>
    </xf>
    <xf numFmtId="0" fontId="14" fillId="0" borderId="24" xfId="0" applyFont="1" applyBorder="1" applyAlignment="1">
      <alignment horizontal="center" vertical="center" wrapText="1"/>
    </xf>
    <xf numFmtId="0" fontId="14" fillId="0" borderId="22" xfId="0" applyFont="1" applyBorder="1" applyAlignment="1">
      <alignment horizontal="center" vertical="center" wrapText="1"/>
    </xf>
    <xf numFmtId="4" fontId="13" fillId="6" borderId="22" xfId="0" applyNumberFormat="1" applyFont="1" applyFill="1" applyBorder="1" applyAlignment="1">
      <alignment horizontal="right" vertical="center" wrapText="1"/>
    </xf>
    <xf numFmtId="4" fontId="13" fillId="7" borderId="23" xfId="0" applyNumberFormat="1" applyFont="1" applyFill="1" applyBorder="1" applyAlignment="1">
      <alignment horizontal="right" vertical="center" wrapText="1"/>
    </xf>
    <xf numFmtId="0" fontId="14" fillId="0" borderId="63" xfId="0" applyFont="1" applyBorder="1" applyAlignment="1">
      <alignment horizontal="center" vertical="center" wrapText="1"/>
    </xf>
    <xf numFmtId="4" fontId="13" fillId="6" borderId="64" xfId="0" applyNumberFormat="1" applyFont="1" applyFill="1" applyBorder="1" applyAlignment="1">
      <alignment vertical="center" wrapText="1"/>
    </xf>
    <xf numFmtId="0" fontId="14" fillId="0" borderId="65" xfId="0" applyFont="1" applyBorder="1" applyAlignment="1">
      <alignment horizontal="center" vertical="center" wrapText="1"/>
    </xf>
    <xf numFmtId="166" fontId="13" fillId="7" borderId="25" xfId="1" applyNumberFormat="1" applyFont="1" applyFill="1" applyBorder="1" applyAlignment="1">
      <alignment horizontal="right" vertical="center" wrapText="1"/>
    </xf>
    <xf numFmtId="0" fontId="14" fillId="0" borderId="66" xfId="0" applyFont="1" applyBorder="1" applyAlignment="1">
      <alignment horizontal="center" vertical="center" wrapText="1"/>
    </xf>
    <xf numFmtId="4" fontId="13" fillId="6" borderId="1" xfId="0" applyNumberFormat="1" applyFont="1" applyFill="1" applyBorder="1" applyAlignment="1">
      <alignment horizontal="right" vertical="center" wrapText="1"/>
    </xf>
    <xf numFmtId="4" fontId="13" fillId="7" borderId="25" xfId="0" applyNumberFormat="1" applyFont="1" applyFill="1" applyBorder="1" applyAlignment="1">
      <alignment horizontal="right" vertical="center" wrapText="1"/>
    </xf>
    <xf numFmtId="0" fontId="14" fillId="0" borderId="6" xfId="0" applyFont="1" applyBorder="1" applyAlignment="1">
      <alignment horizontal="center" vertical="center" wrapText="1"/>
    </xf>
    <xf numFmtId="4" fontId="13" fillId="6" borderId="67" xfId="0" applyNumberFormat="1" applyFont="1" applyFill="1" applyBorder="1" applyAlignment="1">
      <alignment vertical="center" wrapText="1"/>
    </xf>
    <xf numFmtId="0" fontId="14" fillId="0" borderId="68" xfId="0" applyFont="1" applyBorder="1" applyAlignment="1">
      <alignment horizontal="center" vertical="center" wrapText="1"/>
    </xf>
    <xf numFmtId="4" fontId="13" fillId="6" borderId="26" xfId="0" applyNumberFormat="1" applyFont="1" applyFill="1" applyBorder="1" applyAlignment="1">
      <alignment vertical="center" wrapText="1"/>
    </xf>
    <xf numFmtId="166" fontId="13" fillId="7" borderId="27" xfId="1" applyNumberFormat="1" applyFont="1" applyFill="1" applyBorder="1" applyAlignment="1">
      <alignment horizontal="right" vertical="center" wrapText="1"/>
    </xf>
    <xf numFmtId="0" fontId="14" fillId="0" borderId="69" xfId="0" applyFont="1" applyBorder="1" applyAlignment="1">
      <alignment horizontal="center" vertical="center" wrapText="1"/>
    </xf>
    <xf numFmtId="0" fontId="14" fillId="0" borderId="26" xfId="0" applyFont="1" applyBorder="1" applyAlignment="1">
      <alignment horizontal="center" vertical="center" wrapText="1"/>
    </xf>
    <xf numFmtId="4" fontId="13" fillId="6" borderId="26" xfId="0" applyNumberFormat="1" applyFont="1" applyFill="1" applyBorder="1" applyAlignment="1">
      <alignment horizontal="right" vertical="center" wrapText="1"/>
    </xf>
    <xf numFmtId="4" fontId="13" fillId="7" borderId="27" xfId="0" applyNumberFormat="1" applyFont="1" applyFill="1" applyBorder="1" applyAlignment="1">
      <alignment horizontal="right" vertical="center" wrapText="1"/>
    </xf>
    <xf numFmtId="0" fontId="14" fillId="0" borderId="3" xfId="0" applyFont="1" applyBorder="1" applyAlignment="1">
      <alignment horizontal="center" vertical="center" wrapText="1"/>
    </xf>
    <xf numFmtId="4" fontId="13" fillId="6" borderId="70" xfId="0" applyNumberFormat="1" applyFont="1" applyFill="1" applyBorder="1" applyAlignment="1">
      <alignment vertical="center" wrapText="1"/>
    </xf>
    <xf numFmtId="0" fontId="14" fillId="0" borderId="71" xfId="0" applyFont="1" applyBorder="1" applyAlignment="1">
      <alignment horizontal="center" vertical="center" wrapText="1"/>
    </xf>
    <xf numFmtId="0" fontId="14" fillId="8" borderId="3" xfId="0" applyFont="1" applyFill="1" applyBorder="1"/>
    <xf numFmtId="0" fontId="14" fillId="8" borderId="19" xfId="0" applyFont="1" applyFill="1" applyBorder="1"/>
    <xf numFmtId="0" fontId="14" fillId="8" borderId="28" xfId="0" applyFont="1" applyFill="1" applyBorder="1"/>
    <xf numFmtId="0" fontId="14" fillId="8" borderId="19" xfId="0" applyFont="1" applyFill="1" applyBorder="1" applyAlignment="1">
      <alignment vertical="center" wrapText="1"/>
    </xf>
    <xf numFmtId="166" fontId="14" fillId="8" borderId="28" xfId="1" applyNumberFormat="1" applyFont="1" applyFill="1" applyBorder="1" applyAlignment="1">
      <alignment horizontal="right" vertical="center" wrapText="1"/>
    </xf>
    <xf numFmtId="0" fontId="14" fillId="0" borderId="29" xfId="0" applyFont="1" applyBorder="1" applyAlignment="1">
      <alignment horizontal="center" vertical="center" wrapText="1"/>
    </xf>
    <xf numFmtId="43" fontId="13" fillId="6" borderId="15" xfId="1" applyFont="1" applyFill="1" applyBorder="1" applyAlignment="1">
      <alignment vertical="center" wrapText="1"/>
    </xf>
    <xf numFmtId="43" fontId="13" fillId="6" borderId="22" xfId="1" applyFont="1" applyFill="1" applyBorder="1" applyAlignment="1">
      <alignment vertical="center" wrapText="1"/>
    </xf>
    <xf numFmtId="0" fontId="14" fillId="8" borderId="12" xfId="0" applyFont="1" applyFill="1" applyBorder="1" applyAlignment="1">
      <alignment horizontal="right" vertical="center" wrapText="1"/>
    </xf>
    <xf numFmtId="0" fontId="14" fillId="8" borderId="13" xfId="0" applyFont="1" applyFill="1" applyBorder="1" applyAlignment="1">
      <alignment horizontal="right" vertical="center" wrapText="1"/>
    </xf>
    <xf numFmtId="0" fontId="14" fillId="0" borderId="30" xfId="0" applyFont="1" applyBorder="1" applyAlignment="1">
      <alignment horizontal="center" vertical="center" wrapText="1"/>
    </xf>
    <xf numFmtId="43" fontId="13" fillId="6" borderId="1" xfId="1" applyFont="1" applyFill="1" applyBorder="1" applyAlignment="1">
      <alignment vertical="center" wrapText="1"/>
    </xf>
    <xf numFmtId="43" fontId="13" fillId="6" borderId="26" xfId="1" applyFont="1" applyFill="1" applyBorder="1" applyAlignment="1">
      <alignment vertical="center" wrapText="1"/>
    </xf>
    <xf numFmtId="0" fontId="14" fillId="0" borderId="31" xfId="0" applyFont="1" applyBorder="1" applyAlignment="1">
      <alignment horizontal="center" vertical="center" wrapText="1"/>
    </xf>
    <xf numFmtId="4" fontId="13" fillId="6" borderId="32" xfId="0" applyNumberFormat="1" applyFont="1" applyFill="1" applyBorder="1" applyAlignment="1">
      <alignment vertical="center" wrapText="1"/>
    </xf>
    <xf numFmtId="0" fontId="14" fillId="0" borderId="32" xfId="0" applyFont="1" applyBorder="1" applyAlignment="1">
      <alignment horizontal="center" vertical="center" wrapText="1"/>
    </xf>
    <xf numFmtId="43" fontId="13" fillId="6" borderId="32" xfId="1" applyFont="1" applyFill="1" applyBorder="1" applyAlignment="1">
      <alignment vertical="center" wrapText="1"/>
    </xf>
    <xf numFmtId="166" fontId="13" fillId="7" borderId="33" xfId="1" applyNumberFormat="1" applyFont="1" applyFill="1" applyBorder="1" applyAlignment="1">
      <alignment horizontal="right" vertical="center" wrapText="1"/>
    </xf>
    <xf numFmtId="0" fontId="14" fillId="8" borderId="0" xfId="0" applyFont="1" applyFill="1" applyAlignment="1">
      <alignment vertical="center" wrapText="1"/>
    </xf>
    <xf numFmtId="0" fontId="14" fillId="8" borderId="34" xfId="0" applyFont="1" applyFill="1" applyBorder="1" applyAlignment="1">
      <alignment vertical="center" wrapText="1"/>
    </xf>
    <xf numFmtId="0" fontId="14" fillId="0" borderId="35" xfId="0" applyFont="1" applyBorder="1" applyAlignment="1">
      <alignment horizontal="center" vertical="center" wrapText="1"/>
    </xf>
    <xf numFmtId="4" fontId="13" fillId="6" borderId="36" xfId="0" applyNumberFormat="1" applyFont="1" applyFill="1" applyBorder="1" applyAlignment="1">
      <alignment horizontal="right" vertical="center" wrapText="1"/>
    </xf>
    <xf numFmtId="0" fontId="14" fillId="0" borderId="36" xfId="0" applyFont="1" applyBorder="1" applyAlignment="1">
      <alignment horizontal="center" vertical="center" wrapText="1"/>
    </xf>
    <xf numFmtId="4" fontId="13" fillId="7" borderId="37" xfId="0" applyNumberFormat="1" applyFont="1" applyFill="1" applyBorder="1" applyAlignment="1">
      <alignment horizontal="right" vertical="center" wrapText="1"/>
    </xf>
    <xf numFmtId="4" fontId="13" fillId="6" borderId="32" xfId="0" applyNumberFormat="1" applyFont="1" applyFill="1" applyBorder="1" applyAlignment="1">
      <alignment horizontal="right" vertical="center" wrapText="1"/>
    </xf>
    <xf numFmtId="4" fontId="13" fillId="7" borderId="33" xfId="0" applyNumberFormat="1" applyFont="1" applyFill="1" applyBorder="1" applyAlignment="1">
      <alignment horizontal="right" vertical="center" wrapText="1"/>
    </xf>
    <xf numFmtId="0" fontId="14" fillId="0" borderId="72" xfId="0" applyFont="1" applyBorder="1" applyAlignment="1">
      <alignment horizontal="center" vertical="center" wrapText="1"/>
    </xf>
    <xf numFmtId="4" fontId="13" fillId="6" borderId="70" xfId="0" applyNumberFormat="1" applyFont="1" applyFill="1" applyBorder="1" applyAlignment="1">
      <alignment horizontal="right" vertical="center" wrapText="1"/>
    </xf>
    <xf numFmtId="4" fontId="13" fillId="6" borderId="36" xfId="0" applyNumberFormat="1" applyFont="1" applyFill="1" applyBorder="1" applyAlignment="1">
      <alignment vertical="center" wrapText="1"/>
    </xf>
    <xf numFmtId="43" fontId="13" fillId="6" borderId="36" xfId="1" applyFont="1" applyFill="1" applyBorder="1" applyAlignment="1">
      <alignment vertical="center" wrapText="1"/>
    </xf>
    <xf numFmtId="166" fontId="13" fillId="7" borderId="37" xfId="1" applyNumberFormat="1" applyFont="1" applyFill="1" applyBorder="1" applyAlignment="1">
      <alignment horizontal="right" vertical="center" wrapText="1"/>
    </xf>
    <xf numFmtId="0" fontId="14" fillId="8" borderId="0" xfId="0" applyFont="1" applyFill="1" applyAlignment="1">
      <alignment horizontal="right" vertical="center" wrapText="1"/>
    </xf>
    <xf numFmtId="0" fontId="14" fillId="8" borderId="34" xfId="0" applyFont="1" applyFill="1" applyBorder="1" applyAlignment="1">
      <alignment horizontal="righ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3" fillId="9" borderId="40" xfId="6" applyFont="1" applyFill="1" applyBorder="1" applyAlignment="1" applyProtection="1">
      <alignment horizontal="left" vertical="top" wrapText="1"/>
      <protection locked="0"/>
    </xf>
    <xf numFmtId="0" fontId="3" fillId="9" borderId="38" xfId="6" applyFont="1" applyFill="1" applyBorder="1" applyAlignment="1" applyProtection="1">
      <alignment vertical="top" wrapText="1"/>
      <protection locked="0"/>
    </xf>
    <xf numFmtId="0" fontId="3" fillId="9" borderId="41" xfId="6" applyFont="1" applyFill="1" applyBorder="1" applyAlignment="1" applyProtection="1">
      <alignment vertical="top" wrapText="1"/>
      <protection locked="0"/>
    </xf>
    <xf numFmtId="0" fontId="6" fillId="10" borderId="40" xfId="0" applyFont="1" applyFill="1" applyBorder="1" applyAlignment="1">
      <alignment horizontal="left" vertical="center" wrapText="1"/>
    </xf>
    <xf numFmtId="0" fontId="6" fillId="10" borderId="41"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6" fillId="11" borderId="40" xfId="0" applyFont="1" applyFill="1" applyBorder="1" applyAlignment="1">
      <alignment horizontal="left" vertical="center" wrapText="1"/>
    </xf>
    <xf numFmtId="0" fontId="6" fillId="11" borderId="41" xfId="0" applyFont="1" applyFill="1" applyBorder="1" applyAlignment="1">
      <alignment horizontal="left" vertical="center" wrapText="1"/>
    </xf>
    <xf numFmtId="0" fontId="6" fillId="12" borderId="39" xfId="0" applyFont="1" applyFill="1" applyBorder="1" applyAlignment="1">
      <alignment horizontal="left" vertical="center" wrapText="1"/>
    </xf>
    <xf numFmtId="0" fontId="6" fillId="12" borderId="39" xfId="0" applyFont="1" applyFill="1" applyBorder="1" applyAlignment="1">
      <alignment horizontal="center"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1"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38" xfId="0" applyFont="1" applyBorder="1" applyAlignment="1">
      <alignment vertical="center" wrapText="1"/>
    </xf>
    <xf numFmtId="0" fontId="6" fillId="5" borderId="40" xfId="0" applyFont="1" applyFill="1" applyBorder="1" applyAlignment="1">
      <alignment vertical="center" wrapText="1"/>
    </xf>
    <xf numFmtId="0" fontId="3" fillId="0" borderId="39" xfId="0" applyFont="1" applyBorder="1" applyAlignment="1">
      <alignment horizontal="left" vertical="center" wrapText="1"/>
    </xf>
    <xf numFmtId="0" fontId="6" fillId="13" borderId="40" xfId="0" applyFont="1" applyFill="1" applyBorder="1" applyAlignment="1">
      <alignment vertical="center" wrapText="1"/>
    </xf>
    <xf numFmtId="0" fontId="6" fillId="13" borderId="38" xfId="0" applyFont="1" applyFill="1" applyBorder="1" applyAlignment="1">
      <alignment vertical="center" wrapText="1"/>
    </xf>
    <xf numFmtId="0" fontId="6" fillId="13" borderId="41" xfId="0" applyFont="1" applyFill="1" applyBorder="1" applyAlignment="1">
      <alignment vertical="center" wrapText="1"/>
    </xf>
    <xf numFmtId="0" fontId="3" fillId="9" borderId="40" xfId="6" applyFont="1" applyFill="1" applyBorder="1"/>
    <xf numFmtId="0" fontId="3" fillId="9" borderId="38" xfId="6" applyFont="1" applyFill="1" applyBorder="1" applyAlignment="1">
      <alignment vertical="top" wrapText="1"/>
    </xf>
    <xf numFmtId="0" fontId="3" fillId="9" borderId="41" xfId="6" applyFont="1" applyFill="1" applyBorder="1" applyAlignment="1">
      <alignment vertical="top" wrapText="1"/>
    </xf>
    <xf numFmtId="0" fontId="3" fillId="13" borderId="38" xfId="6" applyFont="1" applyFill="1" applyBorder="1" applyAlignment="1">
      <alignment vertical="top" wrapText="1"/>
    </xf>
    <xf numFmtId="0" fontId="6" fillId="0" borderId="39" xfId="0" applyFont="1" applyBorder="1" applyAlignment="1">
      <alignment horizontal="center" vertical="center" wrapText="1"/>
    </xf>
    <xf numFmtId="4" fontId="13" fillId="6" borderId="73" xfId="0" applyNumberFormat="1" applyFont="1" applyFill="1" applyBorder="1" applyAlignment="1">
      <alignment horizontal="right" vertical="center" wrapText="1"/>
    </xf>
    <xf numFmtId="0" fontId="3" fillId="9" borderId="0" xfId="6" applyFont="1" applyFill="1" applyAlignment="1" applyProtection="1">
      <alignment vertical="top" wrapText="1"/>
      <protection locked="0"/>
    </xf>
    <xf numFmtId="0" fontId="6" fillId="0" borderId="0" xfId="0" applyFont="1" applyAlignment="1">
      <alignment horizontal="left" vertical="center" wrapText="1"/>
    </xf>
    <xf numFmtId="0" fontId="6" fillId="0" borderId="0" xfId="0" applyFont="1" applyAlignment="1">
      <alignment vertical="center" wrapText="1"/>
    </xf>
    <xf numFmtId="0" fontId="6" fillId="13" borderId="0" xfId="0" applyFont="1" applyFill="1" applyAlignment="1">
      <alignment vertical="center" wrapText="1"/>
    </xf>
    <xf numFmtId="0" fontId="3" fillId="9" borderId="0" xfId="6" applyFont="1" applyFill="1" applyAlignment="1">
      <alignment vertical="top" wrapText="1"/>
    </xf>
    <xf numFmtId="0" fontId="3" fillId="13" borderId="0" xfId="6" applyFont="1" applyFill="1" applyAlignment="1">
      <alignment vertical="top" wrapText="1"/>
    </xf>
    <xf numFmtId="0" fontId="6" fillId="0" borderId="19" xfId="0" applyFont="1" applyBorder="1" applyAlignment="1">
      <alignment horizontal="center"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3" fillId="9" borderId="12" xfId="6" applyFont="1" applyFill="1" applyBorder="1" applyAlignment="1" applyProtection="1">
      <alignment horizontal="left" vertical="top" wrapText="1"/>
      <protection locked="0"/>
    </xf>
    <xf numFmtId="0" fontId="3" fillId="9" borderId="42" xfId="6" applyFont="1" applyFill="1" applyBorder="1" applyAlignment="1" applyProtection="1">
      <alignment vertical="top" wrapText="1"/>
      <protection locked="0"/>
    </xf>
    <xf numFmtId="0" fontId="6" fillId="10" borderId="12" xfId="0" applyFont="1" applyFill="1" applyBorder="1" applyAlignment="1">
      <alignment horizontal="left" vertical="center" wrapText="1"/>
    </xf>
    <xf numFmtId="0" fontId="6" fillId="10" borderId="42" xfId="0" applyFont="1" applyFill="1" applyBorder="1" applyAlignment="1">
      <alignment horizontal="left" vertical="center" wrapText="1"/>
    </xf>
    <xf numFmtId="0" fontId="6" fillId="7" borderId="19" xfId="0" applyFont="1" applyFill="1" applyBorder="1" applyAlignment="1">
      <alignment horizontal="left" vertical="center" wrapText="1"/>
    </xf>
    <xf numFmtId="0" fontId="6" fillId="11" borderId="12" xfId="0" applyFont="1" applyFill="1" applyBorder="1" applyAlignment="1">
      <alignment horizontal="left" vertical="center" wrapText="1"/>
    </xf>
    <xf numFmtId="0" fontId="6" fillId="11" borderId="42" xfId="0" applyFont="1" applyFill="1" applyBorder="1" applyAlignment="1">
      <alignment horizontal="left" vertical="center" wrapText="1"/>
    </xf>
    <xf numFmtId="0" fontId="6" fillId="12" borderId="19" xfId="0" applyFont="1" applyFill="1" applyBorder="1" applyAlignment="1">
      <alignment horizontal="left" vertical="center" wrapText="1"/>
    </xf>
    <xf numFmtId="0" fontId="6" fillId="12" borderId="19" xfId="0" applyFont="1" applyFill="1" applyBorder="1" applyAlignment="1">
      <alignment horizontal="center" vertical="center" wrapText="1"/>
    </xf>
    <xf numFmtId="0" fontId="6" fillId="0" borderId="42" xfId="0" applyFont="1" applyBorder="1" applyAlignment="1">
      <alignment horizontal="left" vertical="center" wrapText="1"/>
    </xf>
    <xf numFmtId="0" fontId="6" fillId="0" borderId="42" xfId="0" applyFont="1" applyBorder="1" applyAlignment="1">
      <alignment vertical="center" wrapText="1"/>
    </xf>
    <xf numFmtId="0" fontId="6" fillId="0" borderId="19" xfId="0" applyFont="1" applyBorder="1" applyAlignment="1">
      <alignment vertical="center" wrapText="1"/>
    </xf>
    <xf numFmtId="0" fontId="6" fillId="0" borderId="12" xfId="0" applyFont="1" applyBorder="1" applyAlignment="1">
      <alignment vertical="center" wrapText="1"/>
    </xf>
    <xf numFmtId="0" fontId="3" fillId="0" borderId="19" xfId="0" applyFont="1" applyBorder="1" applyAlignment="1">
      <alignment horizontal="left" vertical="center" wrapText="1"/>
    </xf>
    <xf numFmtId="0" fontId="6" fillId="13" borderId="12" xfId="0" applyFont="1" applyFill="1" applyBorder="1" applyAlignment="1">
      <alignment vertical="center" wrapText="1"/>
    </xf>
    <xf numFmtId="0" fontId="6" fillId="13" borderId="42" xfId="0" applyFont="1" applyFill="1" applyBorder="1" applyAlignment="1">
      <alignment vertical="center" wrapText="1"/>
    </xf>
    <xf numFmtId="0" fontId="3" fillId="9" borderId="12" xfId="6" applyFont="1" applyFill="1" applyBorder="1"/>
    <xf numFmtId="0" fontId="3" fillId="9" borderId="42" xfId="6" applyFont="1" applyFill="1" applyBorder="1" applyAlignment="1">
      <alignment vertical="top" wrapText="1"/>
    </xf>
    <xf numFmtId="0" fontId="6" fillId="0" borderId="13" xfId="0" applyFont="1" applyBorder="1" applyAlignment="1">
      <alignment vertical="center" wrapText="1"/>
    </xf>
    <xf numFmtId="0" fontId="6" fillId="0" borderId="18" xfId="0" applyFont="1" applyBorder="1" applyAlignment="1">
      <alignment vertical="center" wrapText="1"/>
    </xf>
    <xf numFmtId="0" fontId="6" fillId="5" borderId="13" xfId="0" applyFont="1" applyFill="1" applyBorder="1" applyAlignment="1">
      <alignment vertical="center" wrapText="1"/>
    </xf>
    <xf numFmtId="0" fontId="6" fillId="0" borderId="18" xfId="0" applyFont="1" applyBorder="1" applyAlignment="1">
      <alignment horizontal="left" vertical="center" wrapText="1"/>
    </xf>
    <xf numFmtId="0" fontId="14" fillId="0" borderId="5" xfId="0" applyFont="1" applyBorder="1" applyAlignment="1">
      <alignment horizontal="center" vertical="center" wrapText="1"/>
    </xf>
    <xf numFmtId="0" fontId="14" fillId="0" borderId="43" xfId="0" applyFont="1" applyBorder="1" applyAlignment="1">
      <alignment horizontal="center" vertical="center" wrapText="1"/>
    </xf>
    <xf numFmtId="4" fontId="13" fillId="6" borderId="39" xfId="0" applyNumberFormat="1" applyFont="1" applyFill="1" applyBorder="1" applyAlignment="1">
      <alignment horizontal="right" vertical="center" wrapText="1"/>
    </xf>
    <xf numFmtId="4" fontId="13" fillId="6" borderId="10" xfId="0" applyNumberFormat="1" applyFont="1" applyFill="1" applyBorder="1" applyAlignment="1">
      <alignment vertical="center" wrapText="1"/>
    </xf>
    <xf numFmtId="4" fontId="13" fillId="6" borderId="44" xfId="0" applyNumberFormat="1" applyFont="1" applyFill="1" applyBorder="1" applyAlignment="1">
      <alignment horizontal="right" vertical="center" wrapText="1"/>
    </xf>
    <xf numFmtId="43" fontId="13" fillId="6" borderId="10" xfId="1" applyFont="1" applyFill="1" applyBorder="1" applyAlignment="1">
      <alignment vertical="center" wrapText="1"/>
    </xf>
    <xf numFmtId="4" fontId="13" fillId="7" borderId="45" xfId="0" applyNumberFormat="1" applyFont="1" applyFill="1" applyBorder="1" applyAlignment="1">
      <alignment horizontal="right" vertical="center" wrapText="1"/>
    </xf>
    <xf numFmtId="0" fontId="14" fillId="8" borderId="18" xfId="0" applyFont="1" applyFill="1" applyBorder="1" applyAlignment="1">
      <alignment horizontal="right" vertical="center" wrapText="1"/>
    </xf>
    <xf numFmtId="0" fontId="8" fillId="2" borderId="0" xfId="7" applyFont="1" applyFill="1" applyAlignment="1">
      <alignment horizontal="center" vertical="center"/>
    </xf>
    <xf numFmtId="0" fontId="9" fillId="0" borderId="4" xfId="0" applyFont="1" applyBorder="1" applyAlignment="1">
      <alignment horizontal="center"/>
    </xf>
    <xf numFmtId="0" fontId="9" fillId="0" borderId="6" xfId="0" applyFont="1" applyBorder="1" applyAlignment="1">
      <alignment horizontal="center"/>
    </xf>
    <xf numFmtId="0" fontId="9" fillId="0" borderId="40" xfId="0" applyFont="1" applyBorder="1" applyAlignment="1">
      <alignment horizontal="center"/>
    </xf>
    <xf numFmtId="0" fontId="9" fillId="0" borderId="41" xfId="0" applyFont="1" applyBorder="1" applyAlignment="1">
      <alignment horizontal="center"/>
    </xf>
    <xf numFmtId="0" fontId="12" fillId="0" borderId="74" xfId="0" applyFont="1" applyBorder="1" applyAlignment="1">
      <alignment horizontal="center"/>
    </xf>
    <xf numFmtId="0" fontId="12" fillId="0" borderId="54" xfId="0" applyFont="1" applyBorder="1" applyAlignment="1">
      <alignment horizontal="center"/>
    </xf>
    <xf numFmtId="0" fontId="15" fillId="14" borderId="75" xfId="0" applyFont="1" applyFill="1" applyBorder="1" applyAlignment="1">
      <alignment horizontal="center" wrapText="1"/>
    </xf>
    <xf numFmtId="0" fontId="15" fillId="14" borderId="76" xfId="0" applyFont="1" applyFill="1" applyBorder="1" applyAlignment="1">
      <alignment horizontal="center" wrapText="1"/>
    </xf>
    <xf numFmtId="0" fontId="9" fillId="0" borderId="77" xfId="0" applyFont="1" applyBorder="1" applyAlignment="1">
      <alignment horizontal="center"/>
    </xf>
    <xf numFmtId="0" fontId="9" fillId="0" borderId="78" xfId="0" applyFont="1" applyBorder="1" applyAlignment="1">
      <alignment horizontal="center"/>
    </xf>
    <xf numFmtId="0" fontId="14" fillId="8" borderId="4"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3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8"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46" xfId="0" applyFont="1" applyFill="1" applyBorder="1" applyAlignment="1">
      <alignment horizontal="center" vertical="center" wrapText="1"/>
    </xf>
    <xf numFmtId="0" fontId="14" fillId="8" borderId="47" xfId="0" applyFont="1" applyFill="1" applyBorder="1" applyAlignment="1">
      <alignment horizontal="center" vertical="center" wrapText="1"/>
    </xf>
    <xf numFmtId="0" fontId="14" fillId="8" borderId="48"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 fillId="3" borderId="2" xfId="6" applyFont="1" applyFill="1" applyBorder="1" applyAlignment="1" applyProtection="1">
      <alignment horizontal="center" vertical="center" wrapText="1"/>
      <protection locked="0"/>
    </xf>
    <xf numFmtId="0" fontId="1" fillId="3" borderId="49" xfId="6" applyFont="1" applyFill="1" applyBorder="1" applyAlignment="1" applyProtection="1">
      <alignment horizontal="center" vertical="center" wrapText="1"/>
      <protection locked="0"/>
    </xf>
    <xf numFmtId="0" fontId="1" fillId="3" borderId="50" xfId="6" applyFont="1" applyFill="1" applyBorder="1" applyAlignment="1" applyProtection="1">
      <alignment horizontal="center" vertical="center" wrapText="1"/>
      <protection locked="0"/>
    </xf>
    <xf numFmtId="0" fontId="1" fillId="3" borderId="51" xfId="6" applyFont="1" applyFill="1" applyBorder="1" applyAlignment="1" applyProtection="1">
      <alignment horizontal="center" vertical="center" wrapText="1"/>
      <protection locked="0"/>
    </xf>
    <xf numFmtId="0" fontId="1" fillId="3" borderId="52" xfId="6" applyFont="1" applyFill="1" applyBorder="1" applyAlignment="1" applyProtection="1">
      <alignment horizontal="center" vertical="center" wrapText="1"/>
      <protection locked="0"/>
    </xf>
    <xf numFmtId="0" fontId="1" fillId="3" borderId="48" xfId="6" applyFont="1" applyFill="1" applyBorder="1" applyAlignment="1" applyProtection="1">
      <alignment horizontal="center" vertical="center" wrapText="1"/>
      <protection locked="0"/>
    </xf>
    <xf numFmtId="0" fontId="2" fillId="0" borderId="0" xfId="6" applyAlignment="1" applyProtection="1">
      <alignment horizontal="left" vertical="top" wrapText="1" indent="1"/>
      <protection locked="0"/>
    </xf>
    <xf numFmtId="0" fontId="6" fillId="0" borderId="0" xfId="5" applyAlignment="1">
      <alignment horizontal="left" vertical="top" wrapText="1" indent="1"/>
    </xf>
    <xf numFmtId="0" fontId="6" fillId="0" borderId="0" xfId="5" applyAlignment="1">
      <alignment horizontal="left" wrapText="1" indent="1"/>
    </xf>
  </cellXfs>
  <cellStyles count="8">
    <cellStyle name="Millares" xfId="1" builtinId="3"/>
    <cellStyle name="Millares 2" xfId="2"/>
    <cellStyle name="Millares 2 4" xfId="3"/>
    <cellStyle name="Millares 2 4 2" xfId="4"/>
    <cellStyle name="Normal" xfId="0" builtinId="0"/>
    <cellStyle name="Normal 2" xfId="5"/>
    <cellStyle name="Normal 2 2" xfId="6"/>
    <cellStyle name="Normal 2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topLeftCell="A4" zoomScale="60" zoomScaleNormal="100" workbookViewId="0">
      <selection sqref="A1:B1"/>
    </sheetView>
  </sheetViews>
  <sheetFormatPr baseColWidth="10"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4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0866141732283472" right="0.70866141732283472" top="0.74803149606299213" bottom="0.74803149606299213" header="0.31496062992125984" footer="0.31496062992125984"/>
  <pageSetup scale="65" orientation="portrait" verticalDpi="4294967295" r:id="rId1"/>
  <headerFooter>
    <oddFooter>Página &amp;P de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view="pageBreakPreview" zoomScale="60" zoomScaleNormal="100" workbookViewId="0">
      <selection activeCell="I6" sqref="I6"/>
    </sheetView>
  </sheetViews>
  <sheetFormatPr baseColWidth="10"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Municipio de Salvatierra,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Marzo de 2024</v>
      </c>
      <c r="B3" s="258"/>
      <c r="C3" s="258"/>
      <c r="D3" s="258"/>
      <c r="E3" s="258"/>
      <c r="F3" s="258"/>
      <c r="G3" s="258"/>
      <c r="H3" s="258"/>
      <c r="I3" s="258"/>
      <c r="J3" s="258"/>
      <c r="K3" s="1" t="s">
        <v>4</v>
      </c>
      <c r="L3" s="2">
        <f>REV!D3</f>
        <v>1</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83235883.450000018</v>
      </c>
      <c r="E7" s="251" t="s">
        <v>275</v>
      </c>
      <c r="F7" s="101">
        <f>IF(ESF!E36&gt;0,ESF!E36,ESF!E36*-1)</f>
        <v>83235883.450000003</v>
      </c>
      <c r="G7" s="102">
        <f>ROUND(D7-F7,2)</f>
        <v>0</v>
      </c>
      <c r="H7" s="103" t="s">
        <v>285</v>
      </c>
      <c r="I7" s="104">
        <f>IF(ACT!C68&gt;0,ACT!C68,ACT!C68*-1)</f>
        <v>152926598.85000002</v>
      </c>
      <c r="J7" s="105" t="s">
        <v>275</v>
      </c>
      <c r="K7" s="218">
        <f>IF(ESF!F36&gt;0,ESF!F36,ESF!F36*-1)</f>
        <v>152926598.84999999</v>
      </c>
      <c r="L7" s="106">
        <f>ROUND(I7-K7,2)</f>
        <v>0</v>
      </c>
      <c r="M7" s="190" t="s">
        <v>205</v>
      </c>
    </row>
    <row r="8" spans="1:13" ht="12" thickBot="1" x14ac:dyDescent="0.25">
      <c r="A8" s="89" t="s">
        <v>12</v>
      </c>
      <c r="B8" s="226" t="s">
        <v>205</v>
      </c>
      <c r="C8" s="107" t="s">
        <v>286</v>
      </c>
      <c r="D8" s="101">
        <f>IF(ACT!B68&gt;0,ACT!B68,ACT!B68*-1)</f>
        <v>83235883.450000018</v>
      </c>
      <c r="E8" s="109" t="s">
        <v>289</v>
      </c>
      <c r="F8" s="108">
        <f>IF(VHP!D28&gt;0,VHP!D28,VHP!D28*-1)</f>
        <v>83235883.450000003</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152926598.85000002</v>
      </c>
      <c r="J9" s="115" t="s">
        <v>289</v>
      </c>
      <c r="K9" s="114">
        <f>IF(VHP!D10&gt;0,VHP!D10,VHP!D10*-1)</f>
        <v>152926598.84999999</v>
      </c>
      <c r="L9" s="116">
        <f>ROUND(I9-K9,2)</f>
        <v>0</v>
      </c>
      <c r="M9" s="191" t="s">
        <v>205</v>
      </c>
    </row>
    <row r="10" spans="1:13" ht="12" thickBot="1" x14ac:dyDescent="0.25">
      <c r="A10" s="89" t="s">
        <v>17</v>
      </c>
      <c r="B10" s="226" t="s">
        <v>205</v>
      </c>
      <c r="C10" s="117"/>
      <c r="D10" s="118"/>
      <c r="E10" s="119" t="s">
        <v>289</v>
      </c>
      <c r="F10" s="108">
        <f>IF(VHP!D29&gt;0,VHP!D29,VHP!D29*-1)</f>
        <v>152926598.84999999</v>
      </c>
      <c r="G10" s="121"/>
      <c r="H10" s="113" t="s">
        <v>285</v>
      </c>
      <c r="I10" s="104">
        <f>IF(ACT!C68&gt;0,ACT!C68,ACT!C68*-1)</f>
        <v>152926598.85000002</v>
      </c>
      <c r="J10" s="122"/>
      <c r="K10" s="123"/>
      <c r="L10" s="116">
        <f>ROUND(F10-I10,2)</f>
        <v>0</v>
      </c>
      <c r="M10" s="191" t="s">
        <v>205</v>
      </c>
    </row>
    <row r="11" spans="1:13" ht="12" thickBot="1" x14ac:dyDescent="0.25">
      <c r="A11" s="89" t="s">
        <v>19</v>
      </c>
      <c r="B11" s="226" t="s">
        <v>205</v>
      </c>
      <c r="C11" s="113" t="s">
        <v>275</v>
      </c>
      <c r="D11" s="124">
        <f>IF(ESF!E36&gt;0,ESF!E36,ESF!E36*-1)</f>
        <v>83235883.450000003</v>
      </c>
      <c r="E11" s="125" t="s">
        <v>285</v>
      </c>
      <c r="F11" s="126">
        <f>IF(ACT!B68&gt;0,ACT!B68,ACT!B68*-1)</f>
        <v>83235883.450000018</v>
      </c>
      <c r="G11" s="127">
        <f t="shared" ref="G11:G28" si="0">ROUND(D11-F11,2)</f>
        <v>0</v>
      </c>
      <c r="H11" s="113" t="s">
        <v>275</v>
      </c>
      <c r="I11" s="128">
        <f>IF(ESF!F36&gt;0,ESF!F36,ESF!F36*-1)</f>
        <v>152926598.84999999</v>
      </c>
      <c r="J11" s="115" t="s">
        <v>285</v>
      </c>
      <c r="K11" s="114">
        <f>IF(ACT!C68&gt;0,ACT!C68,ACT!C68*-1)</f>
        <v>152926598.85000002</v>
      </c>
      <c r="L11" s="116">
        <f>ROUND(I11-K11,2)</f>
        <v>0</v>
      </c>
      <c r="M11" s="191" t="s">
        <v>205</v>
      </c>
    </row>
    <row r="12" spans="1:13" x14ac:dyDescent="0.2">
      <c r="A12" s="90" t="s">
        <v>22</v>
      </c>
      <c r="B12" s="228" t="s">
        <v>162</v>
      </c>
      <c r="C12" s="129" t="s">
        <v>275</v>
      </c>
      <c r="D12" s="130">
        <f>IF(ESF!B5&gt;0,ESF!B5,ESF!B5*-1)</f>
        <v>112186013.29000001</v>
      </c>
      <c r="E12" s="131" t="s">
        <v>276</v>
      </c>
      <c r="F12" s="253">
        <f>IF(EAA!E5&gt;0,EAA!E5,EAA!E5*-1)</f>
        <v>112186013.29000002</v>
      </c>
      <c r="G12" s="133">
        <f t="shared" si="0"/>
        <v>0</v>
      </c>
      <c r="H12" s="134" t="s">
        <v>275</v>
      </c>
      <c r="I12" s="254">
        <f>IF(ESF!C5&gt;0,ESF!C5,ESF!C5*-1)</f>
        <v>152227315.44</v>
      </c>
      <c r="J12" s="135" t="s">
        <v>276</v>
      </c>
      <c r="K12" s="178">
        <f>IF(EAA!B5&gt;0,EAA!B5,EAA!B5*-1)</f>
        <v>152227315.44</v>
      </c>
      <c r="L12" s="137">
        <f t="shared" ref="L12:L43" si="1">ROUND(I12-K12,2)</f>
        <v>0</v>
      </c>
      <c r="M12" s="192" t="s">
        <v>162</v>
      </c>
    </row>
    <row r="13" spans="1:13" x14ac:dyDescent="0.2">
      <c r="A13" s="91"/>
      <c r="B13" s="219" t="s">
        <v>164</v>
      </c>
      <c r="C13" s="138" t="s">
        <v>275</v>
      </c>
      <c r="D13" s="139">
        <f>IF(ESF!B6&gt;0,ESF!B6,ESF!B6*-1)</f>
        <v>6919275.6500000004</v>
      </c>
      <c r="E13" s="140" t="s">
        <v>276</v>
      </c>
      <c r="F13" s="120">
        <f>IF(EAA!E6&gt;0,EAA!E6,EAA!E6*-1)</f>
        <v>6919275.6500000358</v>
      </c>
      <c r="G13" s="141">
        <f t="shared" si="0"/>
        <v>0</v>
      </c>
      <c r="H13" s="142" t="s">
        <v>275</v>
      </c>
      <c r="I13" s="143">
        <f>IF(ESF!C6&gt;0,ESF!C6,ESF!C6*-1)</f>
        <v>6410571.9100000001</v>
      </c>
      <c r="J13" s="119" t="s">
        <v>276</v>
      </c>
      <c r="K13" s="143">
        <f>IF(EAA!B6&gt;0,EAA!B6,EAA!B6*-1)</f>
        <v>6410571.9100000001</v>
      </c>
      <c r="L13" s="144">
        <f t="shared" si="1"/>
        <v>0</v>
      </c>
      <c r="M13" s="193" t="s">
        <v>164</v>
      </c>
    </row>
    <row r="14" spans="1:13" x14ac:dyDescent="0.2">
      <c r="A14" s="91"/>
      <c r="B14" s="219" t="s">
        <v>166</v>
      </c>
      <c r="C14" s="138" t="s">
        <v>275</v>
      </c>
      <c r="D14" s="139">
        <f>IF(ESF!B7&gt;0,ESF!B7,ESF!B7*-1)</f>
        <v>89489762.780000001</v>
      </c>
      <c r="E14" s="140" t="s">
        <v>276</v>
      </c>
      <c r="F14" s="120">
        <f>IF(EAA!E7&gt;0,EAA!E7,EAA!E7*-1)</f>
        <v>89489762.780000001</v>
      </c>
      <c r="G14" s="141">
        <f t="shared" si="0"/>
        <v>0</v>
      </c>
      <c r="H14" s="142" t="s">
        <v>275</v>
      </c>
      <c r="I14" s="143">
        <f>IF(ESF!C7&gt;0,ESF!C7,ESF!C7*-1)</f>
        <v>27792455.77</v>
      </c>
      <c r="J14" s="119" t="s">
        <v>276</v>
      </c>
      <c r="K14" s="143">
        <f>IF(EAA!B7&gt;0,EAA!B7,EAA!B7*-1)</f>
        <v>27792455.77</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457574323.10000002</v>
      </c>
      <c r="E21" s="140" t="s">
        <v>276</v>
      </c>
      <c r="F21" s="120">
        <f>IF(EAA!E15&gt;0,EAA!E15,EAA!E15*-1)</f>
        <v>457574323.10000008</v>
      </c>
      <c r="G21" s="141">
        <f t="shared" si="0"/>
        <v>0</v>
      </c>
      <c r="H21" s="142" t="s">
        <v>275</v>
      </c>
      <c r="I21" s="143">
        <f>IF(ESF!C18&gt;0,ESF!C18,ESF!C18*-1)</f>
        <v>429612681.10000002</v>
      </c>
      <c r="J21" s="119" t="s">
        <v>276</v>
      </c>
      <c r="K21" s="143">
        <f>IF(EAA!B15&gt;0,EAA!B15,EAA!B15*-1)</f>
        <v>429612681.10000002</v>
      </c>
      <c r="L21" s="144">
        <f t="shared" si="1"/>
        <v>0</v>
      </c>
      <c r="M21" s="193" t="s">
        <v>184</v>
      </c>
    </row>
    <row r="22" spans="1:13" x14ac:dyDescent="0.2">
      <c r="A22" s="91"/>
      <c r="B22" s="219" t="s">
        <v>186</v>
      </c>
      <c r="C22" s="138" t="s">
        <v>275</v>
      </c>
      <c r="D22" s="139">
        <f>IF(ESF!B19&gt;0,ESF!B19,ESF!B19*-1)</f>
        <v>95454117.340000004</v>
      </c>
      <c r="E22" s="140" t="s">
        <v>276</v>
      </c>
      <c r="F22" s="120">
        <f>IF(EAA!E16&gt;0,EAA!E16,EAA!E16*-1)</f>
        <v>95454117.340000004</v>
      </c>
      <c r="G22" s="141">
        <f t="shared" si="0"/>
        <v>0</v>
      </c>
      <c r="H22" s="142" t="s">
        <v>275</v>
      </c>
      <c r="I22" s="143">
        <f>IF(ESF!C19&gt;0,ESF!C19,ESF!C19*-1)</f>
        <v>95454117.340000004</v>
      </c>
      <c r="J22" s="119" t="s">
        <v>276</v>
      </c>
      <c r="K22" s="143">
        <f>IF(EAA!B16&gt;0,EAA!B16,EAA!B16*-1)</f>
        <v>95454117.340000004</v>
      </c>
      <c r="L22" s="144">
        <f t="shared" si="1"/>
        <v>0</v>
      </c>
      <c r="M22" s="193" t="s">
        <v>186</v>
      </c>
    </row>
    <row r="23" spans="1:13" x14ac:dyDescent="0.2">
      <c r="A23" s="91"/>
      <c r="B23" s="219" t="s">
        <v>188</v>
      </c>
      <c r="C23" s="138" t="s">
        <v>275</v>
      </c>
      <c r="D23" s="139">
        <f>IF(ESF!B20&gt;0,ESF!B20,ESF!B20*-1)</f>
        <v>308430.75</v>
      </c>
      <c r="E23" s="140" t="s">
        <v>276</v>
      </c>
      <c r="F23" s="120">
        <f>IF(EAA!E17&gt;0,EAA!E17,EAA!E17*-1)</f>
        <v>308430.75</v>
      </c>
      <c r="G23" s="141">
        <f t="shared" si="0"/>
        <v>0</v>
      </c>
      <c r="H23" s="142" t="s">
        <v>275</v>
      </c>
      <c r="I23" s="143">
        <f>IF(ESF!C20&gt;0,ESF!C20,ESF!C20*-1)</f>
        <v>308430.75</v>
      </c>
      <c r="J23" s="119" t="s">
        <v>276</v>
      </c>
      <c r="K23" s="143">
        <f>IF(EAA!B17&gt;0,EAA!B17,EAA!B17*-1)</f>
        <v>308430.75</v>
      </c>
      <c r="L23" s="144">
        <f t="shared" si="1"/>
        <v>0</v>
      </c>
      <c r="M23" s="193" t="s">
        <v>188</v>
      </c>
    </row>
    <row r="24" spans="1:13" ht="22.5" x14ac:dyDescent="0.2">
      <c r="A24" s="91"/>
      <c r="B24" s="219" t="s">
        <v>190</v>
      </c>
      <c r="C24" s="138" t="s">
        <v>275</v>
      </c>
      <c r="D24" s="139">
        <f>IF(ESF!B21&gt;0,ESF!B21,ESF!B21*-1)</f>
        <v>31528842.02</v>
      </c>
      <c r="E24" s="140" t="s">
        <v>276</v>
      </c>
      <c r="F24" s="120">
        <f>IF(EAA!E18&gt;0,EAA!E18,EAA!E18*-1)</f>
        <v>31528842.02</v>
      </c>
      <c r="G24" s="141">
        <f t="shared" si="0"/>
        <v>0</v>
      </c>
      <c r="H24" s="142" t="s">
        <v>275</v>
      </c>
      <c r="I24" s="143">
        <f>IF(ESF!C21&gt;0,ESF!C21,ESF!C21*-1)</f>
        <v>31528842.02</v>
      </c>
      <c r="J24" s="119" t="s">
        <v>276</v>
      </c>
      <c r="K24" s="143">
        <f>IF(EAA!B18&gt;0,EAA!B18,EAA!B18*-1)</f>
        <v>31528842.02</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112186013.29000001</v>
      </c>
      <c r="E28" s="156" t="s">
        <v>277</v>
      </c>
      <c r="F28" s="124">
        <f>IF(EFE!B65&gt;0,EFE!B65,EFE!B65*-1)</f>
        <v>112186013.29000001</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152227315.44</v>
      </c>
      <c r="J29" s="115" t="s">
        <v>277</v>
      </c>
      <c r="K29" s="114">
        <f>IF(EFE!B63&gt;0,EFE!B63,EFE!B63*-1)</f>
        <v>152227315.44</v>
      </c>
      <c r="L29" s="116">
        <f t="shared" si="1"/>
        <v>0</v>
      </c>
      <c r="M29" s="191" t="s">
        <v>162</v>
      </c>
    </row>
    <row r="30" spans="1:13" ht="12" thickBot="1" x14ac:dyDescent="0.25">
      <c r="A30" s="89" t="s">
        <v>30</v>
      </c>
      <c r="B30" s="226" t="s">
        <v>278</v>
      </c>
      <c r="C30" s="154" t="s">
        <v>275</v>
      </c>
      <c r="D30" s="124">
        <f>IF(ESF!B28&gt;0,ESF!B28,ESF!B28*-1)</f>
        <v>730403080.8900001</v>
      </c>
      <c r="E30" s="115" t="s">
        <v>275</v>
      </c>
      <c r="F30" s="124">
        <f>IF(ESF!E48&gt;0,ESF!E48,ESF!E48*-1)</f>
        <v>730403080.88999999</v>
      </c>
      <c r="G30" s="127">
        <f>ROUND(D30-F30,2)</f>
        <v>0</v>
      </c>
      <c r="H30" s="113" t="s">
        <v>275</v>
      </c>
      <c r="I30" s="114">
        <f>IF(ESF!C28&gt;0,ESF!C28,ESF!C28*-1)</f>
        <v>680276730.29000008</v>
      </c>
      <c r="J30" s="115" t="s">
        <v>275</v>
      </c>
      <c r="K30" s="114">
        <f>IF(ESF!F48&gt;0,ESF!F48,ESF!F48*-1)</f>
        <v>634687123.91999996</v>
      </c>
      <c r="L30" s="116">
        <f t="shared" si="1"/>
        <v>45589606.369999997</v>
      </c>
      <c r="M30" s="191" t="s">
        <v>278</v>
      </c>
    </row>
    <row r="31" spans="1:13" ht="12" thickBot="1" x14ac:dyDescent="0.25">
      <c r="A31" s="89" t="s">
        <v>33</v>
      </c>
      <c r="B31" s="226" t="s">
        <v>279</v>
      </c>
      <c r="C31" s="154" t="s">
        <v>275</v>
      </c>
      <c r="D31" s="124">
        <f>IF(ESF!E26&gt;0,ESF!E26,ESF!E26*-1)</f>
        <v>26487632.780000001</v>
      </c>
      <c r="E31" s="115" t="s">
        <v>290</v>
      </c>
      <c r="F31" s="124">
        <f>IF(ADP!E34&gt;0,ADP!E34,ADP!E34*-1)</f>
        <v>41087632.780000001</v>
      </c>
      <c r="G31" s="127">
        <f>ROUND(D31-F31,2)</f>
        <v>-14600000</v>
      </c>
      <c r="H31" s="113" t="s">
        <v>275</v>
      </c>
      <c r="I31" s="114">
        <f>IF(ESF!F26&gt;0,ESF!F26,ESF!F26*-1)</f>
        <v>44593889.549999997</v>
      </c>
      <c r="J31" s="115" t="s">
        <v>290</v>
      </c>
      <c r="K31" s="114">
        <f>IF(ADP!D34&gt;0,ADP!D34,ADP!D34*-1)</f>
        <v>70593889.549999997</v>
      </c>
      <c r="L31" s="116">
        <f t="shared" si="1"/>
        <v>-26000000</v>
      </c>
      <c r="M31" s="191" t="s">
        <v>279</v>
      </c>
    </row>
    <row r="32" spans="1:13" x14ac:dyDescent="0.2">
      <c r="A32" s="90" t="s">
        <v>36</v>
      </c>
      <c r="B32" s="230" t="s">
        <v>201</v>
      </c>
      <c r="C32" s="269"/>
      <c r="D32" s="270"/>
      <c r="E32" s="270"/>
      <c r="F32" s="270"/>
      <c r="G32" s="271"/>
      <c r="H32" s="134" t="s">
        <v>275</v>
      </c>
      <c r="I32" s="136">
        <f>IF(ESF!F30&gt;0,ESF!F30,ESF!F30*-1)</f>
        <v>30671242.149999999</v>
      </c>
      <c r="J32" s="135" t="s">
        <v>289</v>
      </c>
      <c r="K32" s="136">
        <f>IF(VHP!B4&gt;0,VHP!B4,VHP!B4*-1)</f>
        <v>30671242.149999999</v>
      </c>
      <c r="L32" s="137">
        <f t="shared" si="1"/>
        <v>0</v>
      </c>
      <c r="M32" s="195" t="s">
        <v>201</v>
      </c>
    </row>
    <row r="33" spans="1:15" ht="12" thickBot="1" x14ac:dyDescent="0.25">
      <c r="A33" s="92"/>
      <c r="B33" s="231" t="s">
        <v>201</v>
      </c>
      <c r="C33" s="272"/>
      <c r="D33" s="273"/>
      <c r="E33" s="273"/>
      <c r="F33" s="273"/>
      <c r="G33" s="274"/>
      <c r="H33" s="162" t="s">
        <v>275</v>
      </c>
      <c r="I33" s="152">
        <f>IF(ESF!F30&gt;0,ESF!F30,ESF!F30*-1)</f>
        <v>30671242.149999999</v>
      </c>
      <c r="J33" s="151" t="s">
        <v>289</v>
      </c>
      <c r="K33" s="152">
        <f>IF(VHP!F4&gt;0,VHP!F4,VHP!F4*-1)</f>
        <v>30671242.149999999</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559421992.22000003</v>
      </c>
      <c r="J34" s="115" t="s">
        <v>289</v>
      </c>
      <c r="K34" s="114">
        <f>IF(VHP!F9&gt;0,VHP!F9,VHP!F9*-1)</f>
        <v>559421992.22000003</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703915448.11000001</v>
      </c>
      <c r="E37" s="115" t="s">
        <v>289</v>
      </c>
      <c r="F37" s="124">
        <f>IF(VHP!F38&gt;0,VHP!F38,VHP!F38*-1)</f>
        <v>703915448.11000001</v>
      </c>
      <c r="G37" s="127">
        <f>ROUND(D37-F37,2)</f>
        <v>0</v>
      </c>
      <c r="H37" s="113" t="s">
        <v>275</v>
      </c>
      <c r="I37" s="114">
        <f>IF(ESF!F46&gt;0,ESF!F46,ESF!F46*-1)</f>
        <v>590093234.37</v>
      </c>
      <c r="J37" s="115" t="s">
        <v>289</v>
      </c>
      <c r="K37" s="114">
        <f>IF(VHP!F20&gt;0,VHP!F20,VHP!F20*-1)</f>
        <v>590093234.37</v>
      </c>
      <c r="L37" s="116">
        <f t="shared" si="1"/>
        <v>0</v>
      </c>
      <c r="M37" s="200" t="s">
        <v>280</v>
      </c>
    </row>
    <row r="38" spans="1:15" ht="22.5" x14ac:dyDescent="0.2">
      <c r="A38" s="90" t="s">
        <v>45</v>
      </c>
      <c r="B38" s="230" t="s">
        <v>281</v>
      </c>
      <c r="C38" s="269"/>
      <c r="D38" s="270"/>
      <c r="E38" s="270"/>
      <c r="F38" s="270"/>
      <c r="G38" s="271"/>
      <c r="H38" s="134" t="s">
        <v>289</v>
      </c>
      <c r="I38" s="136">
        <f>IF(VHP!B4&gt;0,VHP!B4,VHP!B4*-1)</f>
        <v>30671242.149999999</v>
      </c>
      <c r="J38" s="135" t="s">
        <v>275</v>
      </c>
      <c r="K38" s="136">
        <f>IF(ESF!F30&gt;0,ESF!F30,ESF!F30*-1)</f>
        <v>30671242.149999999</v>
      </c>
      <c r="L38" s="137">
        <f t="shared" si="1"/>
        <v>0</v>
      </c>
      <c r="M38" s="195" t="s">
        <v>281</v>
      </c>
    </row>
    <row r="39" spans="1:15" ht="23.25" thickBot="1" x14ac:dyDescent="0.25">
      <c r="A39" s="92"/>
      <c r="B39" s="231" t="s">
        <v>281</v>
      </c>
      <c r="C39" s="272"/>
      <c r="D39" s="273"/>
      <c r="E39" s="273"/>
      <c r="F39" s="273"/>
      <c r="G39" s="274"/>
      <c r="H39" s="162" t="s">
        <v>289</v>
      </c>
      <c r="I39" s="152">
        <f>IF(VHP!F4&gt;0,VHP!F4,VHP!F4*-1)</f>
        <v>30671242.149999999</v>
      </c>
      <c r="J39" s="151" t="s">
        <v>275</v>
      </c>
      <c r="K39" s="152">
        <f>IF(ESF!F30&gt;0,ESF!F30,ESF!F30*-1)</f>
        <v>30671242.149999999</v>
      </c>
      <c r="L39" s="153">
        <f t="shared" si="1"/>
        <v>0</v>
      </c>
      <c r="M39" s="196" t="s">
        <v>281</v>
      </c>
    </row>
    <row r="40" spans="1:15" ht="23.25" thickBot="1" x14ac:dyDescent="0.25">
      <c r="A40" s="89" t="s">
        <v>48</v>
      </c>
      <c r="B40" s="232" t="s">
        <v>282</v>
      </c>
      <c r="C40" s="272"/>
      <c r="D40" s="273"/>
      <c r="E40" s="273"/>
      <c r="F40" s="273"/>
      <c r="G40" s="274"/>
      <c r="H40" s="113" t="s">
        <v>289</v>
      </c>
      <c r="I40" s="114">
        <f>IF(VHP!F9&gt;0,VHP!F9,VHP!F9*-1)</f>
        <v>559421992.22000003</v>
      </c>
      <c r="J40" s="115" t="s">
        <v>275</v>
      </c>
      <c r="K40" s="114">
        <f>IF(ESF!F35&gt;0,ESF!F35,ESF!F35*-1)</f>
        <v>559421992.22000003</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703915448.11000001</v>
      </c>
      <c r="E43" s="115" t="s">
        <v>275</v>
      </c>
      <c r="F43" s="163">
        <f>IF(ESF!E46&gt;0,ESF!E46,ESF!E46*-1)</f>
        <v>703915448.11000001</v>
      </c>
      <c r="G43" s="127">
        <f t="shared" ref="G43:G49" si="2">ROUND(D43-F43,2)</f>
        <v>0</v>
      </c>
      <c r="H43" s="113" t="s">
        <v>289</v>
      </c>
      <c r="I43" s="114">
        <f>IF(VHP!F20&gt;0,VHP!F20,VHP!F20*-1)</f>
        <v>590093234.37</v>
      </c>
      <c r="J43" s="115" t="s">
        <v>275</v>
      </c>
      <c r="K43" s="114">
        <f>IF(ESF!F46&gt;0,ESF!F46,ESF!F46*-1)</f>
        <v>590093234.37</v>
      </c>
      <c r="L43" s="116">
        <f t="shared" si="1"/>
        <v>0</v>
      </c>
      <c r="M43" s="201" t="s">
        <v>284</v>
      </c>
    </row>
    <row r="44" spans="1:15" ht="12" thickBot="1" x14ac:dyDescent="0.25">
      <c r="A44" s="90" t="s">
        <v>54</v>
      </c>
      <c r="B44" s="227" t="s">
        <v>138</v>
      </c>
      <c r="C44" s="134" t="s">
        <v>289</v>
      </c>
      <c r="D44" s="253">
        <f>IF(VHP!B23&gt;0,VHP!B23,VHP!B23*-1)</f>
        <v>188985.73</v>
      </c>
      <c r="E44" s="135" t="s">
        <v>291</v>
      </c>
      <c r="F44" s="164">
        <f>IF(CSF!$B46&gt;0,CSF!$B46,CSF!$C46)</f>
        <v>188985.73</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183701914.87</v>
      </c>
      <c r="E50" s="115" t="s">
        <v>291</v>
      </c>
      <c r="F50" s="163">
        <f>IF(CSF!$B52&gt;0,CSF!$B52,CSF!$C52)</f>
        <v>183701914.87</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23.25"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69690715.399999991</v>
      </c>
      <c r="E53" s="115" t="s">
        <v>291</v>
      </c>
      <c r="F53" s="163">
        <f>IF(CSF!$B51&gt;0,CSF!$B51,CSF!$C51)</f>
        <v>69690715.400000006</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83235883.450000003</v>
      </c>
      <c r="E54" s="135" t="s">
        <v>275</v>
      </c>
      <c r="F54" s="164">
        <f>IF(ESF!E36&gt;0,ESF!E36,ESF!E36*-1)</f>
        <v>83235883.450000003</v>
      </c>
      <c r="G54" s="133">
        <f t="shared" si="3"/>
        <v>0</v>
      </c>
      <c r="H54" s="272"/>
      <c r="I54" s="273"/>
      <c r="J54" s="273"/>
      <c r="K54" s="273"/>
      <c r="L54" s="274"/>
      <c r="M54" s="206" t="s">
        <v>156</v>
      </c>
    </row>
    <row r="55" spans="1:13" ht="12" thickBot="1" x14ac:dyDescent="0.25">
      <c r="A55" s="92"/>
      <c r="B55" s="238" t="s">
        <v>156</v>
      </c>
      <c r="C55" s="162" t="s">
        <v>289</v>
      </c>
      <c r="D55" s="148">
        <f>IF(VHP!D28&gt;0,VHP!D28,VHP!D28*-1)</f>
        <v>83235883.450000003</v>
      </c>
      <c r="E55" s="151" t="s">
        <v>285</v>
      </c>
      <c r="F55" s="169">
        <f>IF(ACT!B68&gt;0,ACT!B68,ACT!B68*-1)</f>
        <v>83235883.450000018</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152926598.84999999</v>
      </c>
      <c r="J56" s="179" t="s">
        <v>275</v>
      </c>
      <c r="K56" s="178">
        <f>IF(ESF!F36&gt;0,ESF!F36,ESF!F36*-1)</f>
        <v>152926598.84999999</v>
      </c>
      <c r="L56" s="180">
        <f>ROUND(I56-K56,2)</f>
        <v>0</v>
      </c>
      <c r="M56" s="206" t="s">
        <v>156</v>
      </c>
    </row>
    <row r="57" spans="1:13" ht="12" thickBot="1" x14ac:dyDescent="0.25">
      <c r="A57" s="92"/>
      <c r="B57" s="247" t="s">
        <v>156</v>
      </c>
      <c r="C57" s="272"/>
      <c r="D57" s="273"/>
      <c r="E57" s="273"/>
      <c r="F57" s="175"/>
      <c r="G57" s="176"/>
      <c r="H57" s="167" t="s">
        <v>289</v>
      </c>
      <c r="I57" s="143">
        <f>IF(VHP!D10&gt;0,VHP!D10,VHP!D10*-1)</f>
        <v>152926598.84999999</v>
      </c>
      <c r="J57" s="119" t="s">
        <v>285</v>
      </c>
      <c r="K57" s="181">
        <f>IF(ACT!C68&gt;0,ACT!C68,ACT!C68*-1)</f>
        <v>152926598.85000002</v>
      </c>
      <c r="L57" s="144">
        <f>ROUND(I57-K57,2)</f>
        <v>0</v>
      </c>
      <c r="M57" s="204" t="s">
        <v>156</v>
      </c>
    </row>
    <row r="58" spans="1:13" x14ac:dyDescent="0.2">
      <c r="A58" s="100" t="s">
        <v>68</v>
      </c>
      <c r="B58" s="248" t="s">
        <v>206</v>
      </c>
      <c r="C58" s="167" t="s">
        <v>289</v>
      </c>
      <c r="D58" s="120">
        <f>IF(VHP!D29&gt;0,VHP!D29,VHP!D29*-1)</f>
        <v>152926598.84999999</v>
      </c>
      <c r="E58" s="175"/>
      <c r="F58" s="175"/>
      <c r="G58" s="175"/>
      <c r="H58" s="283"/>
      <c r="I58" s="284"/>
      <c r="J58" s="119" t="s">
        <v>275</v>
      </c>
      <c r="K58" s="143">
        <f>IF(ESF!F36&gt;0,ESF!F36,ESF!F36*-1)</f>
        <v>152926598.84999999</v>
      </c>
      <c r="L58" s="144">
        <f>ROUND((D58-K58),2)</f>
        <v>0</v>
      </c>
      <c r="M58" s="208" t="s">
        <v>206</v>
      </c>
    </row>
    <row r="59" spans="1:13" ht="12" thickBot="1" x14ac:dyDescent="0.25">
      <c r="A59" s="92"/>
      <c r="B59" s="249" t="s">
        <v>206</v>
      </c>
      <c r="C59" s="170" t="s">
        <v>289</v>
      </c>
      <c r="D59" s="171">
        <f>IF(VHP!D29&gt;0,VHP!D29,VHP!D29*-1)</f>
        <v>152926598.84999999</v>
      </c>
      <c r="E59" s="175"/>
      <c r="F59" s="175"/>
      <c r="G59" s="175"/>
      <c r="H59" s="275"/>
      <c r="I59" s="285"/>
      <c r="J59" s="172" t="s">
        <v>286</v>
      </c>
      <c r="K59" s="181">
        <f>IF(ACT!C68&gt;0,ACT!C68,ACT!C68*-1)</f>
        <v>152926598.85000002</v>
      </c>
      <c r="L59" s="182">
        <f>ROUND((D59-K59),2)</f>
        <v>0</v>
      </c>
      <c r="M59" s="203" t="s">
        <v>206</v>
      </c>
    </row>
    <row r="60" spans="1:13" ht="12" thickBot="1" x14ac:dyDescent="0.25">
      <c r="A60" s="95" t="s">
        <v>72</v>
      </c>
      <c r="B60" s="241" t="s">
        <v>162</v>
      </c>
      <c r="C60" s="113" t="s">
        <v>291</v>
      </c>
      <c r="D60" s="163">
        <f>IF(CSF!$B5&gt;0,CSF!$B5,CSF!$C5)</f>
        <v>40041302.149999999</v>
      </c>
      <c r="E60" s="115" t="s">
        <v>277</v>
      </c>
      <c r="F60" s="163">
        <f>IF(EFE!B61&gt;0,EFE!B61,EFE!B61*-1)</f>
        <v>40041302.150000021</v>
      </c>
      <c r="G60" s="127">
        <f>ROUND(D60-F60,2)</f>
        <v>0</v>
      </c>
      <c r="H60" s="269"/>
      <c r="I60" s="270"/>
      <c r="J60" s="270"/>
      <c r="K60" s="270"/>
      <c r="L60" s="271"/>
      <c r="M60" s="209" t="s">
        <v>162</v>
      </c>
    </row>
    <row r="61" spans="1:13" x14ac:dyDescent="0.2">
      <c r="A61" s="93" t="s">
        <v>75</v>
      </c>
      <c r="B61" s="242" t="s">
        <v>162</v>
      </c>
      <c r="C61" s="134" t="s">
        <v>291</v>
      </c>
      <c r="D61" s="164">
        <f>IF(CSF!$B5&gt;0,CSF!$B5,CSF!$C5)</f>
        <v>40041302.149999999</v>
      </c>
      <c r="E61" s="135" t="s">
        <v>276</v>
      </c>
      <c r="F61" s="164">
        <f>IF(EAA!F5&gt;0,EAA!F5,EAA!F5*-1)</f>
        <v>40041302.149999976</v>
      </c>
      <c r="G61" s="133">
        <f>ROUND(D61-F61,2)</f>
        <v>0</v>
      </c>
      <c r="H61" s="272"/>
      <c r="I61" s="273"/>
      <c r="J61" s="273"/>
      <c r="K61" s="273"/>
      <c r="L61" s="274"/>
      <c r="M61" s="210" t="s">
        <v>162</v>
      </c>
    </row>
    <row r="62" spans="1:13" x14ac:dyDescent="0.2">
      <c r="A62" s="96"/>
      <c r="B62" s="222" t="s">
        <v>164</v>
      </c>
      <c r="C62" s="167" t="s">
        <v>291</v>
      </c>
      <c r="D62" s="168">
        <f>IF(CSF!$B6&gt;0,CSF!$B6,CSF!$C6)</f>
        <v>508703.74</v>
      </c>
      <c r="E62" s="119" t="s">
        <v>276</v>
      </c>
      <c r="F62" s="168">
        <f>IF(EAA!F6&gt;0,EAA!F6,EAA!F6*-1)</f>
        <v>508703.74000003561</v>
      </c>
      <c r="G62" s="141">
        <f>ROUND(D62-F62,2)</f>
        <v>0</v>
      </c>
      <c r="H62" s="272"/>
      <c r="I62" s="273"/>
      <c r="J62" s="273"/>
      <c r="K62" s="273"/>
      <c r="L62" s="274"/>
      <c r="M62" s="211" t="s">
        <v>164</v>
      </c>
    </row>
    <row r="63" spans="1:13" x14ac:dyDescent="0.2">
      <c r="A63" s="96"/>
      <c r="B63" s="222" t="s">
        <v>166</v>
      </c>
      <c r="C63" s="167" t="s">
        <v>291</v>
      </c>
      <c r="D63" s="168">
        <f>IF(CSF!$B7&gt;0,CSF!$B7,CSF!$C7)</f>
        <v>61697307.009999998</v>
      </c>
      <c r="E63" s="119" t="s">
        <v>276</v>
      </c>
      <c r="F63" s="168">
        <f>IF(EAA!F7&gt;0,EAA!F7,EAA!F7*-1)</f>
        <v>61697307.010000005</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4">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4"/>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4"/>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4"/>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4"/>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4"/>
        <v>0</v>
      </c>
      <c r="H69" s="272"/>
      <c r="I69" s="273"/>
      <c r="J69" s="273"/>
      <c r="K69" s="273"/>
      <c r="L69" s="274"/>
      <c r="M69" s="211" t="s">
        <v>182</v>
      </c>
    </row>
    <row r="70" spans="1:13" ht="22.5" x14ac:dyDescent="0.2">
      <c r="A70" s="96"/>
      <c r="B70" s="222" t="s">
        <v>184</v>
      </c>
      <c r="C70" s="167" t="s">
        <v>291</v>
      </c>
      <c r="D70" s="168">
        <f>IF(CSF!$B16&gt;0,CSF!$B16,CSF!$C16)</f>
        <v>27961642</v>
      </c>
      <c r="E70" s="119" t="s">
        <v>276</v>
      </c>
      <c r="F70" s="168">
        <f>IF(EAA!F15&gt;0,EAA!F15,EAA!F15*-1)</f>
        <v>27961642.00000006</v>
      </c>
      <c r="G70" s="141">
        <f t="shared" si="4"/>
        <v>0</v>
      </c>
      <c r="H70" s="272"/>
      <c r="I70" s="273"/>
      <c r="J70" s="273"/>
      <c r="K70" s="273"/>
      <c r="L70" s="274"/>
      <c r="M70" s="211" t="s">
        <v>184</v>
      </c>
    </row>
    <row r="71" spans="1:13" x14ac:dyDescent="0.2">
      <c r="A71" s="96"/>
      <c r="B71" s="222" t="s">
        <v>186</v>
      </c>
      <c r="C71" s="167" t="s">
        <v>291</v>
      </c>
      <c r="D71" s="168">
        <f>IF(CSF!$B17&gt;0,CSF!$B17,CSF!$C17)</f>
        <v>0</v>
      </c>
      <c r="E71" s="119" t="s">
        <v>276</v>
      </c>
      <c r="F71" s="168">
        <f>IF(EAA!F16&gt;0,EAA!F16,EAA!F16*-1)</f>
        <v>0</v>
      </c>
      <c r="G71" s="141">
        <f t="shared" si="4"/>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4"/>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4"/>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4"/>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4"/>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4"/>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5">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5"/>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5"/>
        <v>0</v>
      </c>
      <c r="H79" s="272"/>
      <c r="I79" s="273"/>
      <c r="J79" s="273"/>
      <c r="K79" s="273"/>
      <c r="L79" s="274"/>
      <c r="M79" s="203" t="s">
        <v>209</v>
      </c>
    </row>
    <row r="80" spans="1:13" ht="12" thickBot="1" x14ac:dyDescent="0.25">
      <c r="A80" s="95" t="s">
        <v>81</v>
      </c>
      <c r="B80" s="226" t="s">
        <v>156</v>
      </c>
      <c r="C80" s="113" t="s">
        <v>291</v>
      </c>
      <c r="D80" s="163">
        <f>IF(CSF!$B51&gt;0,CSF!$B51,CSF!$C51)</f>
        <v>69690715.400000006</v>
      </c>
      <c r="E80" s="115" t="s">
        <v>289</v>
      </c>
      <c r="F80" s="163">
        <f>IF((VHP!D28+VHP!D29)&gt;0,VHP!D28+VHP!D29,(VHP!D28+VHP!D29)*-1)</f>
        <v>69690715.399999991</v>
      </c>
      <c r="G80" s="127">
        <f t="shared" si="5"/>
        <v>0</v>
      </c>
      <c r="H80" s="272"/>
      <c r="I80" s="273"/>
      <c r="J80" s="273"/>
      <c r="K80" s="273"/>
      <c r="L80" s="274"/>
      <c r="M80" s="191" t="s">
        <v>156</v>
      </c>
    </row>
    <row r="81" spans="1:13" ht="23.25" thickBot="1" x14ac:dyDescent="0.25">
      <c r="A81" s="95" t="s">
        <v>83</v>
      </c>
      <c r="B81" s="226" t="s">
        <v>246</v>
      </c>
      <c r="C81" s="113" t="s">
        <v>277</v>
      </c>
      <c r="D81" s="124">
        <f>IF(EFE!B61&gt;0,EFE!B61,EFE!B61*-1)</f>
        <v>40041302.150000021</v>
      </c>
      <c r="E81" s="115" t="s">
        <v>291</v>
      </c>
      <c r="F81" s="163">
        <f>IF(CSF!$B5&gt;0,CSF!$B5,CSF!$C5)</f>
        <v>40041302.149999999</v>
      </c>
      <c r="G81" s="127">
        <f t="shared" si="5"/>
        <v>0</v>
      </c>
      <c r="H81" s="275"/>
      <c r="I81" s="276"/>
      <c r="J81" s="276"/>
      <c r="K81" s="276"/>
      <c r="L81" s="277"/>
      <c r="M81" s="191" t="s">
        <v>246</v>
      </c>
    </row>
    <row r="82" spans="1:13" ht="23.25" thickBot="1" x14ac:dyDescent="0.25">
      <c r="A82" s="95" t="s">
        <v>86</v>
      </c>
      <c r="B82" s="226" t="s">
        <v>248</v>
      </c>
      <c r="C82" s="113" t="s">
        <v>277</v>
      </c>
      <c r="D82" s="124">
        <f>IF(EFE!B65&gt;0,EFE!B65,EFE!B65*-1)</f>
        <v>112186013.29000001</v>
      </c>
      <c r="E82" s="115" t="s">
        <v>275</v>
      </c>
      <c r="F82" s="163">
        <f>IF(ESF!B5&gt;0,ESF!B5,ESF!B5*-1)</f>
        <v>112186013.29000001</v>
      </c>
      <c r="G82" s="127">
        <f t="shared" si="5"/>
        <v>0</v>
      </c>
      <c r="H82" s="113" t="s">
        <v>277</v>
      </c>
      <c r="I82" s="114">
        <f>IF(EFE!C65&gt;0,EFE!C65,EFE!C65*-1)</f>
        <v>152227315.44</v>
      </c>
      <c r="J82" s="115" t="s">
        <v>275</v>
      </c>
      <c r="K82" s="114">
        <f>IF(ESF!C5&gt;0,ESF!C5,ESF!C5*-1)</f>
        <v>152227315.44</v>
      </c>
      <c r="L82" s="116">
        <f t="shared" ref="L82:L99" si="6">ROUND(I82-K82,2)</f>
        <v>0</v>
      </c>
      <c r="M82" s="191" t="s">
        <v>248</v>
      </c>
    </row>
    <row r="83" spans="1:13" ht="23.25" thickBot="1" x14ac:dyDescent="0.25">
      <c r="A83" s="95" t="s">
        <v>89</v>
      </c>
      <c r="B83" s="226" t="s">
        <v>247</v>
      </c>
      <c r="C83" s="183" t="s">
        <v>277</v>
      </c>
      <c r="D83" s="124">
        <f>IF(EFE!B63&gt;0,EFE!B63,EFE!B63*-1)</f>
        <v>152227315.44</v>
      </c>
      <c r="E83" s="281"/>
      <c r="F83" s="279"/>
      <c r="G83" s="279"/>
      <c r="H83" s="279"/>
      <c r="I83" s="282"/>
      <c r="J83" s="115" t="s">
        <v>275</v>
      </c>
      <c r="K83" s="184">
        <f>IF(ESF!C5&gt;0,ESF!C5,ESF!C5*-1)</f>
        <v>152227315.44</v>
      </c>
      <c r="L83" s="116">
        <f>ROUND(D83-K83,2)</f>
        <v>0</v>
      </c>
      <c r="M83" s="191" t="s">
        <v>247</v>
      </c>
    </row>
    <row r="84" spans="1:13" x14ac:dyDescent="0.2">
      <c r="A84" s="93" t="s">
        <v>91</v>
      </c>
      <c r="B84" s="244" t="s">
        <v>162</v>
      </c>
      <c r="C84" s="134" t="s">
        <v>276</v>
      </c>
      <c r="D84" s="253">
        <f>IF(EAA!E5&gt;0,EAA!E5,EAA!E5*-1)</f>
        <v>112186013.29000002</v>
      </c>
      <c r="E84" s="135" t="s">
        <v>275</v>
      </c>
      <c r="F84" s="255">
        <f>IF(ESF!B5&gt;0,ESF!B5,ESF!B5*-1)</f>
        <v>112186013.29000001</v>
      </c>
      <c r="G84" s="133">
        <f t="shared" ref="G84:G99" si="7">ROUND(D84-F84,2)</f>
        <v>0</v>
      </c>
      <c r="H84" s="134" t="s">
        <v>276</v>
      </c>
      <c r="I84" s="108">
        <f>IF(EAA!B5&gt;0,EAA!B5,EAA!B5*-1)</f>
        <v>152227315.44</v>
      </c>
      <c r="J84" s="135" t="s">
        <v>275</v>
      </c>
      <c r="K84" s="136">
        <f>IF(ESF!C5&gt;0,ESF!C5,ESF!C5*-1)</f>
        <v>152227315.44</v>
      </c>
      <c r="L84" s="137">
        <f t="shared" si="6"/>
        <v>0</v>
      </c>
      <c r="M84" s="213" t="s">
        <v>162</v>
      </c>
    </row>
    <row r="85" spans="1:13" x14ac:dyDescent="0.2">
      <c r="A85" s="96"/>
      <c r="B85" s="223" t="s">
        <v>164</v>
      </c>
      <c r="C85" s="167" t="s">
        <v>276</v>
      </c>
      <c r="D85" s="120">
        <f>IF(EAA!E6&gt;0,EAA!E6,EAA!E6*-1)</f>
        <v>6919275.6500000358</v>
      </c>
      <c r="E85" s="119" t="s">
        <v>275</v>
      </c>
      <c r="F85" s="168">
        <f>IF(ESF!B6&gt;0,ESF!B6,ESF!B6*-1)</f>
        <v>6919275.6500000004</v>
      </c>
      <c r="G85" s="141">
        <f t="shared" si="7"/>
        <v>0</v>
      </c>
      <c r="H85" s="167" t="s">
        <v>276</v>
      </c>
      <c r="I85" s="143">
        <f>IF(EAA!B6&gt;0,EAA!B6,EAA!B6*-1)</f>
        <v>6410571.9100000001</v>
      </c>
      <c r="J85" s="119" t="s">
        <v>275</v>
      </c>
      <c r="K85" s="143">
        <f>IF(ESF!C6&gt;0,ESF!C6,ESF!C6*-1)</f>
        <v>6410571.9100000001</v>
      </c>
      <c r="L85" s="144">
        <f t="shared" si="6"/>
        <v>0</v>
      </c>
      <c r="M85" s="214" t="s">
        <v>164</v>
      </c>
    </row>
    <row r="86" spans="1:13" x14ac:dyDescent="0.2">
      <c r="A86" s="96"/>
      <c r="B86" s="223" t="s">
        <v>166</v>
      </c>
      <c r="C86" s="167" t="s">
        <v>276</v>
      </c>
      <c r="D86" s="120">
        <f>IF(EAA!E7&gt;0,EAA!E7,EAA!E7*-1)</f>
        <v>89489762.780000001</v>
      </c>
      <c r="E86" s="119" t="s">
        <v>275</v>
      </c>
      <c r="F86" s="168">
        <f>IF(ESF!B7&gt;0,ESF!B7,ESF!B7*-1)</f>
        <v>89489762.780000001</v>
      </c>
      <c r="G86" s="141">
        <f t="shared" si="7"/>
        <v>0</v>
      </c>
      <c r="H86" s="167" t="s">
        <v>276</v>
      </c>
      <c r="I86" s="143">
        <f>IF(EAA!B7&gt;0,EAA!B7,EAA!B7*-1)</f>
        <v>27792455.77</v>
      </c>
      <c r="J86" s="119" t="s">
        <v>275</v>
      </c>
      <c r="K86" s="143">
        <f>IF(ESF!C7&gt;0,ESF!C7,ESF!C7*-1)</f>
        <v>27792455.77</v>
      </c>
      <c r="L86" s="144">
        <f t="shared" si="6"/>
        <v>0</v>
      </c>
      <c r="M86" s="214" t="s">
        <v>166</v>
      </c>
    </row>
    <row r="87" spans="1:13" x14ac:dyDescent="0.2">
      <c r="A87" s="96"/>
      <c r="B87" s="223" t="s">
        <v>168</v>
      </c>
      <c r="C87" s="167" t="s">
        <v>276</v>
      </c>
      <c r="D87" s="120">
        <f>IF(EAA!E8&gt;0,EAA!E8,EAA!E8*-1)</f>
        <v>0</v>
      </c>
      <c r="E87" s="119" t="s">
        <v>275</v>
      </c>
      <c r="F87" s="168">
        <f>IF(ESF!B8&gt;0,ESF!B8,ESF!B8*-1)</f>
        <v>0</v>
      </c>
      <c r="G87" s="141">
        <f t="shared" si="7"/>
        <v>0</v>
      </c>
      <c r="H87" s="167" t="s">
        <v>276</v>
      </c>
      <c r="I87" s="143">
        <f>IF(EAA!B8&gt;0,EAA!B8,EAA!B8*-1)</f>
        <v>0</v>
      </c>
      <c r="J87" s="119" t="s">
        <v>275</v>
      </c>
      <c r="K87" s="143">
        <f>IF(ESF!C8&gt;0,ESF!C8,ESF!C8*-1)</f>
        <v>0</v>
      </c>
      <c r="L87" s="144">
        <f t="shared" si="6"/>
        <v>0</v>
      </c>
      <c r="M87" s="214" t="s">
        <v>168</v>
      </c>
    </row>
    <row r="88" spans="1:13" x14ac:dyDescent="0.2">
      <c r="A88" s="96"/>
      <c r="B88" s="223" t="s">
        <v>170</v>
      </c>
      <c r="C88" s="167" t="s">
        <v>276</v>
      </c>
      <c r="D88" s="120">
        <f>IF(EAA!E9&gt;0,EAA!E9,EAA!E9*-1)</f>
        <v>0</v>
      </c>
      <c r="E88" s="119" t="s">
        <v>275</v>
      </c>
      <c r="F88" s="168">
        <f>IF(ESF!B9&gt;0,ESF!B9,ESF!B9*-1)</f>
        <v>0</v>
      </c>
      <c r="G88" s="141">
        <f t="shared" si="7"/>
        <v>0</v>
      </c>
      <c r="H88" s="167" t="s">
        <v>276</v>
      </c>
      <c r="I88" s="143">
        <f>IF(EAA!B9&gt;0,EAA!B9,EAA!B9*-1)</f>
        <v>0</v>
      </c>
      <c r="J88" s="119" t="s">
        <v>275</v>
      </c>
      <c r="K88" s="143">
        <f>IF(ESF!C9&gt;0,ESF!C9,ESF!C9*-1)</f>
        <v>0</v>
      </c>
      <c r="L88" s="144">
        <f t="shared" si="6"/>
        <v>0</v>
      </c>
      <c r="M88" s="214" t="s">
        <v>170</v>
      </c>
    </row>
    <row r="89" spans="1:13" ht="22.5" x14ac:dyDescent="0.2">
      <c r="A89" s="96"/>
      <c r="B89" s="223" t="s">
        <v>172</v>
      </c>
      <c r="C89" s="167" t="s">
        <v>276</v>
      </c>
      <c r="D89" s="120">
        <f>IF(EAA!E10&gt;0,EAA!E10,EAA!E10*-1)</f>
        <v>0</v>
      </c>
      <c r="E89" s="119" t="s">
        <v>275</v>
      </c>
      <c r="F89" s="168">
        <f>IF(ESF!B10&gt;0,ESF!B10,ESF!B10*-1)</f>
        <v>0</v>
      </c>
      <c r="G89" s="141">
        <f t="shared" si="7"/>
        <v>0</v>
      </c>
      <c r="H89" s="167" t="s">
        <v>276</v>
      </c>
      <c r="I89" s="143">
        <f>IF(EAA!B10&gt;0,EAA!B10,EAA!B10*-1)</f>
        <v>0</v>
      </c>
      <c r="J89" s="119" t="s">
        <v>275</v>
      </c>
      <c r="K89" s="143">
        <f>IF(ESF!C10&gt;0,ESF!C10,ESF!C10*-1)</f>
        <v>0</v>
      </c>
      <c r="L89" s="144">
        <f t="shared" si="6"/>
        <v>0</v>
      </c>
      <c r="M89" s="214" t="s">
        <v>172</v>
      </c>
    </row>
    <row r="90" spans="1:13" x14ac:dyDescent="0.2">
      <c r="A90" s="96"/>
      <c r="B90" s="223" t="s">
        <v>174</v>
      </c>
      <c r="C90" s="167" t="s">
        <v>276</v>
      </c>
      <c r="D90" s="120">
        <f>IF(EAA!E11&gt;0,EAA!E11,EAA!E11*-1)</f>
        <v>0</v>
      </c>
      <c r="E90" s="119" t="s">
        <v>275</v>
      </c>
      <c r="F90" s="168">
        <f>IF(ESF!B11&gt;0,ESF!B11,ESF!B11*-1)</f>
        <v>0</v>
      </c>
      <c r="G90" s="141">
        <f t="shared" si="7"/>
        <v>0</v>
      </c>
      <c r="H90" s="167" t="s">
        <v>276</v>
      </c>
      <c r="I90" s="143">
        <f>IF(EAA!B11&gt;0,EAA!B11,EAA!B11*-1)</f>
        <v>0</v>
      </c>
      <c r="J90" s="119" t="s">
        <v>275</v>
      </c>
      <c r="K90" s="143">
        <f>IF(ESF!C11&gt;0,ESF!C11,ESF!C11*-1)</f>
        <v>0</v>
      </c>
      <c r="L90" s="144">
        <f t="shared" si="6"/>
        <v>0</v>
      </c>
      <c r="M90" s="214" t="s">
        <v>174</v>
      </c>
    </row>
    <row r="91" spans="1:13" x14ac:dyDescent="0.2">
      <c r="A91" s="96"/>
      <c r="B91" s="223" t="s">
        <v>180</v>
      </c>
      <c r="C91" s="167" t="s">
        <v>276</v>
      </c>
      <c r="D91" s="120">
        <f>IF(EAA!E13&gt;0,EAA!E13,EAA!E13*-1)</f>
        <v>0</v>
      </c>
      <c r="E91" s="119" t="s">
        <v>275</v>
      </c>
      <c r="F91" s="168">
        <f>IF(ESF!B16&gt;0,ESF!B16,ESF!B16*-1)</f>
        <v>0</v>
      </c>
      <c r="G91" s="141">
        <f t="shared" si="7"/>
        <v>0</v>
      </c>
      <c r="H91" s="167" t="s">
        <v>276</v>
      </c>
      <c r="I91" s="143">
        <f>IF(EAA!B13&gt;0,EAA!B13,EAA!B13*-1)</f>
        <v>0</v>
      </c>
      <c r="J91" s="119" t="s">
        <v>275</v>
      </c>
      <c r="K91" s="143">
        <f>IF(ESF!C16&gt;0,ESF!C16,ESF!C16*-1)</f>
        <v>0</v>
      </c>
      <c r="L91" s="144">
        <f t="shared" si="6"/>
        <v>0</v>
      </c>
      <c r="M91" s="214" t="s">
        <v>180</v>
      </c>
    </row>
    <row r="92" spans="1:13" ht="22.5" x14ac:dyDescent="0.2">
      <c r="A92" s="96"/>
      <c r="B92" s="223" t="s">
        <v>182</v>
      </c>
      <c r="C92" s="167" t="s">
        <v>276</v>
      </c>
      <c r="D92" s="120">
        <f>IF(EAA!E14&gt;0,EAA!E14,EAA!E14*-1)</f>
        <v>0</v>
      </c>
      <c r="E92" s="119" t="s">
        <v>275</v>
      </c>
      <c r="F92" s="168">
        <f>IF(ESF!B17&gt;0,ESF!B17,ESF!B17*-1)</f>
        <v>0</v>
      </c>
      <c r="G92" s="141">
        <f t="shared" si="7"/>
        <v>0</v>
      </c>
      <c r="H92" s="167" t="s">
        <v>276</v>
      </c>
      <c r="I92" s="143">
        <f>IF(EAA!B14&gt;0,EAA!B14,EAA!B14*-1)</f>
        <v>0</v>
      </c>
      <c r="J92" s="119" t="s">
        <v>275</v>
      </c>
      <c r="K92" s="143">
        <f>IF(ESF!C17&gt;0,ESF!C17,ESF!C17*-1)</f>
        <v>0</v>
      </c>
      <c r="L92" s="144">
        <f t="shared" si="6"/>
        <v>0</v>
      </c>
      <c r="M92" s="214" t="s">
        <v>182</v>
      </c>
    </row>
    <row r="93" spans="1:13" ht="22.5" x14ac:dyDescent="0.2">
      <c r="A93" s="96"/>
      <c r="B93" s="223" t="s">
        <v>184</v>
      </c>
      <c r="C93" s="167" t="s">
        <v>276</v>
      </c>
      <c r="D93" s="120">
        <f>IF(EAA!E15&gt;0,EAA!E15,EAA!E15*-1)</f>
        <v>457574323.10000008</v>
      </c>
      <c r="E93" s="119" t="s">
        <v>275</v>
      </c>
      <c r="F93" s="168">
        <f>IF(ESF!B18&gt;0,ESF!B18,ESF!B18*-1)</f>
        <v>457574323.10000002</v>
      </c>
      <c r="G93" s="141">
        <f t="shared" si="7"/>
        <v>0</v>
      </c>
      <c r="H93" s="167" t="s">
        <v>276</v>
      </c>
      <c r="I93" s="143">
        <f>IF(EAA!B15&gt;0,EAA!B15,EAA!B15*-1)</f>
        <v>429612681.10000002</v>
      </c>
      <c r="J93" s="119" t="s">
        <v>275</v>
      </c>
      <c r="K93" s="143">
        <f>IF(ESF!C18&gt;0,ESF!C18,ESF!C18*-1)</f>
        <v>429612681.10000002</v>
      </c>
      <c r="L93" s="144">
        <f t="shared" si="6"/>
        <v>0</v>
      </c>
      <c r="M93" s="214" t="s">
        <v>184</v>
      </c>
    </row>
    <row r="94" spans="1:13" x14ac:dyDescent="0.2">
      <c r="A94" s="96"/>
      <c r="B94" s="223" t="s">
        <v>186</v>
      </c>
      <c r="C94" s="167" t="s">
        <v>276</v>
      </c>
      <c r="D94" s="120">
        <f>IF(EAA!E16&gt;0,EAA!E16,EAA!E16*-1)</f>
        <v>95454117.340000004</v>
      </c>
      <c r="E94" s="119" t="s">
        <v>275</v>
      </c>
      <c r="F94" s="168">
        <f>IF(ESF!B19&gt;0,ESF!B19,ESF!B19*-1)</f>
        <v>95454117.340000004</v>
      </c>
      <c r="G94" s="141">
        <f t="shared" si="7"/>
        <v>0</v>
      </c>
      <c r="H94" s="167" t="s">
        <v>276</v>
      </c>
      <c r="I94" s="143">
        <f>IF(EAA!B16&gt;0,EAA!B16,EAA!B16*-1)</f>
        <v>95454117.340000004</v>
      </c>
      <c r="J94" s="119" t="s">
        <v>275</v>
      </c>
      <c r="K94" s="143">
        <f>IF(ESF!C19&gt;0,ESF!C19,ESF!C19*-1)</f>
        <v>95454117.340000004</v>
      </c>
      <c r="L94" s="144">
        <f t="shared" si="6"/>
        <v>0</v>
      </c>
      <c r="M94" s="214" t="s">
        <v>186</v>
      </c>
    </row>
    <row r="95" spans="1:13" x14ac:dyDescent="0.2">
      <c r="A95" s="96"/>
      <c r="B95" s="223" t="s">
        <v>188</v>
      </c>
      <c r="C95" s="167" t="s">
        <v>276</v>
      </c>
      <c r="D95" s="120">
        <f>IF(EAA!E17&gt;0,EAA!E17,EAA!E17*-1)</f>
        <v>308430.75</v>
      </c>
      <c r="E95" s="119" t="s">
        <v>275</v>
      </c>
      <c r="F95" s="168">
        <f>IF(ESF!B20&gt;0,ESF!B20,ESF!B20*-1)</f>
        <v>308430.75</v>
      </c>
      <c r="G95" s="141">
        <f t="shared" si="7"/>
        <v>0</v>
      </c>
      <c r="H95" s="167" t="s">
        <v>276</v>
      </c>
      <c r="I95" s="143">
        <f>IF(EAA!B17&gt;0,EAA!B17,EAA!B17*-1)</f>
        <v>308430.75</v>
      </c>
      <c r="J95" s="119" t="s">
        <v>275</v>
      </c>
      <c r="K95" s="143">
        <f>IF(ESF!C20&gt;0,ESF!C20,ESF!C20*-1)</f>
        <v>308430.75</v>
      </c>
      <c r="L95" s="144">
        <f t="shared" si="6"/>
        <v>0</v>
      </c>
      <c r="M95" s="214" t="s">
        <v>188</v>
      </c>
    </row>
    <row r="96" spans="1:13" ht="22.5" x14ac:dyDescent="0.2">
      <c r="A96" s="96"/>
      <c r="B96" s="223" t="s">
        <v>190</v>
      </c>
      <c r="C96" s="167" t="s">
        <v>276</v>
      </c>
      <c r="D96" s="120">
        <f>IF(EAA!E18&gt;0,EAA!E18,EAA!E18*-1)</f>
        <v>31528842.02</v>
      </c>
      <c r="E96" s="119" t="s">
        <v>275</v>
      </c>
      <c r="F96" s="168">
        <f>IF(ESF!B21&gt;0,ESF!B21,ESF!B21*-1)</f>
        <v>31528842.02</v>
      </c>
      <c r="G96" s="141">
        <f t="shared" si="7"/>
        <v>0</v>
      </c>
      <c r="H96" s="167" t="s">
        <v>276</v>
      </c>
      <c r="I96" s="143">
        <f>IF(EAA!B18&gt;0,EAA!B18,EAA!B18*-1)</f>
        <v>31528842.02</v>
      </c>
      <c r="J96" s="119" t="s">
        <v>275</v>
      </c>
      <c r="K96" s="143">
        <f>IF(ESF!C21&gt;0,ESF!C21,ESF!C21*-1)</f>
        <v>31528842.02</v>
      </c>
      <c r="L96" s="144">
        <f t="shared" si="6"/>
        <v>0</v>
      </c>
      <c r="M96" s="214" t="s">
        <v>190</v>
      </c>
    </row>
    <row r="97" spans="1:13" x14ac:dyDescent="0.2">
      <c r="A97" s="96"/>
      <c r="B97" s="223" t="s">
        <v>192</v>
      </c>
      <c r="C97" s="167" t="s">
        <v>276</v>
      </c>
      <c r="D97" s="120">
        <f>IF(EAA!E19&gt;0,EAA!E19,EAA!E19*-1)</f>
        <v>0</v>
      </c>
      <c r="E97" s="119" t="s">
        <v>275</v>
      </c>
      <c r="F97" s="168">
        <f>IF(ESF!B22&gt;0,ESF!B22,ESF!B22*-1)</f>
        <v>0</v>
      </c>
      <c r="G97" s="141">
        <f t="shared" si="7"/>
        <v>0</v>
      </c>
      <c r="H97" s="167" t="s">
        <v>276</v>
      </c>
      <c r="I97" s="143">
        <f>IF(EAA!B19&gt;0,EAA!B19,EAA!B19*-1)</f>
        <v>0</v>
      </c>
      <c r="J97" s="119" t="s">
        <v>275</v>
      </c>
      <c r="K97" s="143">
        <f>IF(ESF!C22&gt;0,ESF!C22,ESF!C22*-1)</f>
        <v>0</v>
      </c>
      <c r="L97" s="144">
        <f t="shared" si="6"/>
        <v>0</v>
      </c>
      <c r="M97" s="214" t="s">
        <v>192</v>
      </c>
    </row>
    <row r="98" spans="1:13" ht="22.5" x14ac:dyDescent="0.2">
      <c r="A98" s="96"/>
      <c r="B98" s="223" t="s">
        <v>194</v>
      </c>
      <c r="C98" s="167" t="s">
        <v>276</v>
      </c>
      <c r="D98" s="120">
        <f>IF(EAA!E20&gt;0,EAA!E20,EAA!E20*-1)</f>
        <v>0</v>
      </c>
      <c r="E98" s="119" t="s">
        <v>275</v>
      </c>
      <c r="F98" s="168">
        <f>IF(ESF!B23&gt;0,ESF!B23,ESF!B23*-1)</f>
        <v>0</v>
      </c>
      <c r="G98" s="141">
        <f t="shared" si="7"/>
        <v>0</v>
      </c>
      <c r="H98" s="167" t="s">
        <v>276</v>
      </c>
      <c r="I98" s="143">
        <f>IF(EAA!B20&gt;0,EAA!B20,EAA!B20*-1)</f>
        <v>0</v>
      </c>
      <c r="J98" s="119" t="s">
        <v>275</v>
      </c>
      <c r="K98" s="143">
        <f>IF(ESF!C23&gt;0,ESF!C23,ESF!C23*-1)</f>
        <v>0</v>
      </c>
      <c r="L98" s="144">
        <f t="shared" si="6"/>
        <v>0</v>
      </c>
      <c r="M98" s="214" t="s">
        <v>194</v>
      </c>
    </row>
    <row r="99" spans="1:13" ht="12" thickBot="1" x14ac:dyDescent="0.25">
      <c r="A99" s="94"/>
      <c r="B99" s="245" t="s">
        <v>195</v>
      </c>
      <c r="C99" s="162" t="s">
        <v>276</v>
      </c>
      <c r="D99" s="148">
        <f>IF(EAA!E21&gt;0,EAA!E21,EAA!E21*-1)</f>
        <v>0</v>
      </c>
      <c r="E99" s="151" t="s">
        <v>275</v>
      </c>
      <c r="F99" s="169">
        <f>IF(ESF!B24&gt;0,ESF!B24,ESF!B24*-1)</f>
        <v>0</v>
      </c>
      <c r="G99" s="149">
        <f t="shared" si="7"/>
        <v>0</v>
      </c>
      <c r="H99" s="162" t="s">
        <v>276</v>
      </c>
      <c r="I99" s="152">
        <f>IF(EAA!B21&gt;0,EAA!B21,EAA!B21*-1)</f>
        <v>0</v>
      </c>
      <c r="J99" s="151" t="s">
        <v>275</v>
      </c>
      <c r="K99" s="152">
        <f>IF(ESF!C24&gt;0,ESF!C24,ESF!C24*-1)</f>
        <v>0</v>
      </c>
      <c r="L99" s="153">
        <f t="shared" si="6"/>
        <v>0</v>
      </c>
      <c r="M99" s="215" t="s">
        <v>195</v>
      </c>
    </row>
    <row r="100" spans="1:13" x14ac:dyDescent="0.2">
      <c r="A100" s="85" t="s">
        <v>94</v>
      </c>
      <c r="B100" s="224" t="s">
        <v>162</v>
      </c>
      <c r="C100" s="177" t="s">
        <v>276</v>
      </c>
      <c r="D100" s="185">
        <f>IF(EAA!F5&gt;0,EAA!F5,EAA!F5*-1)</f>
        <v>40041302.149999976</v>
      </c>
      <c r="E100" s="179" t="s">
        <v>291</v>
      </c>
      <c r="F100" s="186">
        <f>IF(CSF!$B5&gt;0,CSF!$B5,CSF!$C5)</f>
        <v>40041302.149999999</v>
      </c>
      <c r="G100" s="187">
        <f>ROUND(D100-F100,2)</f>
        <v>0</v>
      </c>
      <c r="H100" s="272"/>
      <c r="I100" s="273"/>
      <c r="J100" s="273"/>
      <c r="K100" s="188"/>
      <c r="L100" s="189"/>
      <c r="M100" s="216" t="s">
        <v>162</v>
      </c>
    </row>
    <row r="101" spans="1:13" x14ac:dyDescent="0.2">
      <c r="A101" s="84"/>
      <c r="B101" s="224" t="s">
        <v>164</v>
      </c>
      <c r="C101" s="167" t="s">
        <v>276</v>
      </c>
      <c r="D101" s="185">
        <f>IF(EAA!F6&gt;0,EAA!F6,EAA!F6*-1)</f>
        <v>508703.74000003561</v>
      </c>
      <c r="E101" s="119" t="s">
        <v>291</v>
      </c>
      <c r="F101" s="168">
        <f>IF(CSF!$B6&gt;0,CSF!$B6,CSF!$C6)</f>
        <v>508703.74</v>
      </c>
      <c r="G101" s="141">
        <f>ROUND(D101-F101,2)</f>
        <v>0</v>
      </c>
      <c r="H101" s="272"/>
      <c r="I101" s="273"/>
      <c r="J101" s="273"/>
      <c r="K101" s="188"/>
      <c r="L101" s="189"/>
      <c r="M101" s="216" t="s">
        <v>164</v>
      </c>
    </row>
    <row r="102" spans="1:13" x14ac:dyDescent="0.2">
      <c r="A102" s="84"/>
      <c r="B102" s="224" t="s">
        <v>166</v>
      </c>
      <c r="C102" s="167" t="s">
        <v>276</v>
      </c>
      <c r="D102" s="185">
        <f>IF(EAA!F7&gt;0,EAA!F7,EAA!F7*-1)</f>
        <v>61697307.010000005</v>
      </c>
      <c r="E102" s="119" t="s">
        <v>291</v>
      </c>
      <c r="F102" s="168">
        <f>IF(CSF!$B7&gt;0,CSF!$B7,CSF!$C7)</f>
        <v>61697307.009999998</v>
      </c>
      <c r="G102" s="141">
        <f t="shared" ref="G102:G115" si="8">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8"/>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8"/>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8"/>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8"/>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8"/>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8"/>
        <v>0</v>
      </c>
      <c r="H108" s="272"/>
      <c r="I108" s="273"/>
      <c r="J108" s="273"/>
      <c r="K108" s="188"/>
      <c r="L108" s="189"/>
      <c r="M108" s="216" t="s">
        <v>182</v>
      </c>
    </row>
    <row r="109" spans="1:13" ht="22.5" x14ac:dyDescent="0.2">
      <c r="A109" s="84"/>
      <c r="B109" s="224" t="s">
        <v>184</v>
      </c>
      <c r="C109" s="167" t="s">
        <v>276</v>
      </c>
      <c r="D109" s="185">
        <f>IF(EAA!F15&gt;0,EAA!F15,EAA!F15*-1)</f>
        <v>27961642.00000006</v>
      </c>
      <c r="E109" s="119" t="s">
        <v>291</v>
      </c>
      <c r="F109" s="168">
        <f>IF(CSF!$B16&gt;0,CSF!$B16,CSF!$C16)</f>
        <v>27961642</v>
      </c>
      <c r="G109" s="141">
        <f t="shared" si="8"/>
        <v>0</v>
      </c>
      <c r="H109" s="272"/>
      <c r="I109" s="273"/>
      <c r="J109" s="273"/>
      <c r="K109" s="188"/>
      <c r="L109" s="189"/>
      <c r="M109" s="216" t="s">
        <v>184</v>
      </c>
    </row>
    <row r="110" spans="1:13" x14ac:dyDescent="0.2">
      <c r="A110" s="84"/>
      <c r="B110" s="224" t="s">
        <v>186</v>
      </c>
      <c r="C110" s="167" t="s">
        <v>276</v>
      </c>
      <c r="D110" s="185">
        <f>IF(EAA!F16&gt;0,EAA!F16,EAA!F16*-1)</f>
        <v>0</v>
      </c>
      <c r="E110" s="119" t="s">
        <v>291</v>
      </c>
      <c r="F110" s="168">
        <f>IF(CSF!$B17&gt;0,CSF!$B17,CSF!$C17)</f>
        <v>0</v>
      </c>
      <c r="G110" s="141">
        <f t="shared" si="8"/>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8"/>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8"/>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8"/>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8"/>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8"/>
        <v>0</v>
      </c>
      <c r="H115" s="272"/>
      <c r="I115" s="273"/>
      <c r="J115" s="273"/>
      <c r="K115" s="188"/>
      <c r="L115" s="257"/>
      <c r="M115" s="216" t="s">
        <v>195</v>
      </c>
    </row>
    <row r="116" spans="1:13" ht="12" thickBot="1" x14ac:dyDescent="0.25">
      <c r="A116" s="95" t="s">
        <v>97</v>
      </c>
      <c r="B116" s="225"/>
      <c r="C116" s="113" t="s">
        <v>290</v>
      </c>
      <c r="D116" s="124">
        <f>IF(ADP!E34&gt;0,ADP!E34,ADP!E34*-1)</f>
        <v>41087632.780000001</v>
      </c>
      <c r="E116" s="115" t="s">
        <v>275</v>
      </c>
      <c r="F116" s="124">
        <f>IF(ESF!E26&gt;0,ADP!E34,ADP!E34*-1)</f>
        <v>41087632.780000001</v>
      </c>
      <c r="G116" s="127">
        <f>ROUND(D116-F116,2)</f>
        <v>0</v>
      </c>
      <c r="H116" s="113" t="s">
        <v>290</v>
      </c>
      <c r="I116" s="114">
        <f>IF(ADP!D34&gt;0,ADP!D34,ADP!D34*-1)</f>
        <v>70593889.549999997</v>
      </c>
      <c r="J116" s="115" t="s">
        <v>275</v>
      </c>
      <c r="K116" s="114">
        <f>IF(ESF!F26&gt;0,ESF!F26,ESF!F26*-1)</f>
        <v>44593889.549999997</v>
      </c>
      <c r="L116" s="256">
        <f>ROUND(I116-K116,2)</f>
        <v>26000000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0866141732283472" right="0.70866141732283472" top="0.74803149606299213" bottom="0.74803149606299213" header="0.31496062992125984" footer="0.31496062992125984"/>
  <pageSetup scale="47" orientation="landscape" horizontalDpi="4294967293" verticalDpi="4294967295" r:id="rId1"/>
  <headerFooter>
    <oddFooter>Página &amp;P de &amp;F</oddFooter>
  </headerFooter>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view="pageBreakPreview" zoomScale="60"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20148262.34</v>
      </c>
      <c r="C4" s="14">
        <f>SUM(C5:C11)</f>
        <v>32400441.079999994</v>
      </c>
      <c r="D4" s="12"/>
    </row>
    <row r="5" spans="1:4" x14ac:dyDescent="0.2">
      <c r="A5" s="15" t="s">
        <v>104</v>
      </c>
      <c r="B5" s="16">
        <v>17229025.190000001</v>
      </c>
      <c r="C5" s="16">
        <v>21960540.66</v>
      </c>
      <c r="D5" s="17">
        <v>4110</v>
      </c>
    </row>
    <row r="6" spans="1:4" x14ac:dyDescent="0.2">
      <c r="A6" s="15" t="s">
        <v>105</v>
      </c>
      <c r="B6" s="16">
        <v>0</v>
      </c>
      <c r="C6" s="16">
        <v>0</v>
      </c>
      <c r="D6" s="17">
        <v>4120</v>
      </c>
    </row>
    <row r="7" spans="1:4" x14ac:dyDescent="0.2">
      <c r="A7" s="15" t="s">
        <v>106</v>
      </c>
      <c r="B7" s="16">
        <v>0</v>
      </c>
      <c r="C7" s="16">
        <v>1760</v>
      </c>
      <c r="D7" s="17">
        <v>4130</v>
      </c>
    </row>
    <row r="8" spans="1:4" x14ac:dyDescent="0.2">
      <c r="A8" s="15" t="s">
        <v>107</v>
      </c>
      <c r="B8" s="16">
        <v>1737627.4</v>
      </c>
      <c r="C8" s="16">
        <v>5188044.5999999996</v>
      </c>
      <c r="D8" s="17">
        <v>4140</v>
      </c>
    </row>
    <row r="9" spans="1:4" x14ac:dyDescent="0.2">
      <c r="A9" s="15" t="s">
        <v>108</v>
      </c>
      <c r="B9" s="16">
        <v>720079.11</v>
      </c>
      <c r="C9" s="16">
        <v>3389848.58</v>
      </c>
      <c r="D9" s="17">
        <v>4150</v>
      </c>
    </row>
    <row r="10" spans="1:4" x14ac:dyDescent="0.2">
      <c r="A10" s="15" t="s">
        <v>109</v>
      </c>
      <c r="B10" s="16">
        <v>461530.64</v>
      </c>
      <c r="C10" s="16">
        <v>1860247.24</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180305226.98000002</v>
      </c>
      <c r="C13" s="14">
        <f>SUM(C14:C15)</f>
        <v>503162708.79000002</v>
      </c>
      <c r="D13" s="12"/>
    </row>
    <row r="14" spans="1:4" ht="22.5" x14ac:dyDescent="0.2">
      <c r="A14" s="15" t="s">
        <v>112</v>
      </c>
      <c r="B14" s="16">
        <v>91535880.469999999</v>
      </c>
      <c r="C14" s="16">
        <v>319947767.86000001</v>
      </c>
      <c r="D14" s="17">
        <v>4210</v>
      </c>
    </row>
    <row r="15" spans="1:4" ht="11.25" customHeight="1" x14ac:dyDescent="0.2">
      <c r="A15" s="15" t="s">
        <v>113</v>
      </c>
      <c r="B15" s="16">
        <v>88769346.510000005</v>
      </c>
      <c r="C15" s="16">
        <v>183214940.93000001</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200453489.32000002</v>
      </c>
      <c r="C24" s="19">
        <f>SUM(C4+C13+C17)</f>
        <v>535563149.87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76462424.629999995</v>
      </c>
      <c r="C27" s="14">
        <f>SUM(C28:C30)</f>
        <v>269459645.07999998</v>
      </c>
      <c r="D27" s="12"/>
    </row>
    <row r="28" spans="1:5" ht="11.25" customHeight="1" x14ac:dyDescent="0.2">
      <c r="A28" s="15" t="s">
        <v>123</v>
      </c>
      <c r="B28" s="16">
        <v>32894733.620000001</v>
      </c>
      <c r="C28" s="16">
        <v>142002124.47999999</v>
      </c>
      <c r="D28" s="17">
        <v>5110</v>
      </c>
    </row>
    <row r="29" spans="1:5" ht="11.25" customHeight="1" x14ac:dyDescent="0.2">
      <c r="A29" s="15" t="s">
        <v>124</v>
      </c>
      <c r="B29" s="16">
        <v>3074049.64</v>
      </c>
      <c r="C29" s="16">
        <v>25848785.969999999</v>
      </c>
      <c r="D29" s="17">
        <v>5120</v>
      </c>
    </row>
    <row r="30" spans="1:5" ht="11.25" customHeight="1" x14ac:dyDescent="0.2">
      <c r="A30" s="15" t="s">
        <v>125</v>
      </c>
      <c r="B30" s="16">
        <v>40493641.369999997</v>
      </c>
      <c r="C30" s="16">
        <v>101608734.63</v>
      </c>
      <c r="D30" s="17">
        <v>5130</v>
      </c>
    </row>
    <row r="31" spans="1:5" ht="11.25" customHeight="1" x14ac:dyDescent="0.25">
      <c r="A31" s="15"/>
      <c r="B31" s="11"/>
      <c r="C31" s="11"/>
      <c r="D31" s="12"/>
    </row>
    <row r="32" spans="1:5" ht="11.25" customHeight="1" x14ac:dyDescent="0.25">
      <c r="A32" s="13" t="s">
        <v>126</v>
      </c>
      <c r="B32" s="14">
        <f>SUM(B33:B41)</f>
        <v>7080298.96</v>
      </c>
      <c r="C32" s="14">
        <f>SUM(C33:C41)</f>
        <v>47674449.219999999</v>
      </c>
      <c r="D32" s="12"/>
    </row>
    <row r="33" spans="1:4" ht="11.25" customHeight="1" x14ac:dyDescent="0.2">
      <c r="A33" s="15" t="s">
        <v>127</v>
      </c>
      <c r="B33" s="16">
        <v>0</v>
      </c>
      <c r="C33" s="16">
        <v>0</v>
      </c>
      <c r="D33" s="17">
        <v>5210</v>
      </c>
    </row>
    <row r="34" spans="1:4" ht="11.25" customHeight="1" x14ac:dyDescent="0.2">
      <c r="A34" s="15" t="s">
        <v>128</v>
      </c>
      <c r="B34" s="16">
        <v>1881539.9</v>
      </c>
      <c r="C34" s="16">
        <v>7514873.5</v>
      </c>
      <c r="D34" s="17">
        <v>5220</v>
      </c>
    </row>
    <row r="35" spans="1:4" ht="11.25" customHeight="1" x14ac:dyDescent="0.2">
      <c r="A35" s="15" t="s">
        <v>129</v>
      </c>
      <c r="B35" s="16">
        <v>0</v>
      </c>
      <c r="C35" s="16">
        <v>0</v>
      </c>
      <c r="D35" s="17">
        <v>5230</v>
      </c>
    </row>
    <row r="36" spans="1:4" ht="11.25" customHeight="1" x14ac:dyDescent="0.2">
      <c r="A36" s="15" t="s">
        <v>130</v>
      </c>
      <c r="B36" s="16">
        <v>857804.93</v>
      </c>
      <c r="C36" s="16">
        <v>23996840.48</v>
      </c>
      <c r="D36" s="17">
        <v>5240</v>
      </c>
    </row>
    <row r="37" spans="1:4" ht="11.25" customHeight="1" x14ac:dyDescent="0.2">
      <c r="A37" s="15" t="s">
        <v>131</v>
      </c>
      <c r="B37" s="16">
        <v>4340954.13</v>
      </c>
      <c r="C37" s="16">
        <v>16162735.24</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3166304.03</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3166304.03</v>
      </c>
      <c r="D46" s="17">
        <v>5330</v>
      </c>
    </row>
    <row r="47" spans="1:4" ht="11.25" customHeight="1" x14ac:dyDescent="0.25">
      <c r="A47" s="15"/>
      <c r="B47" s="11"/>
      <c r="C47" s="11"/>
      <c r="D47" s="12"/>
    </row>
    <row r="48" spans="1:4" ht="11.25" customHeight="1" x14ac:dyDescent="0.25">
      <c r="A48" s="13" t="s">
        <v>140</v>
      </c>
      <c r="B48" s="14">
        <f>SUM(B49:B53)</f>
        <v>326204.65999999997</v>
      </c>
      <c r="C48" s="14">
        <f>SUM(C49:C53)</f>
        <v>534283.74</v>
      </c>
      <c r="D48" s="12"/>
    </row>
    <row r="49" spans="1:4" ht="11.25" customHeight="1" x14ac:dyDescent="0.2">
      <c r="A49" s="15" t="s">
        <v>141</v>
      </c>
      <c r="B49" s="16">
        <v>326204.65999999997</v>
      </c>
      <c r="C49" s="16">
        <v>534283.74</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5271758.09</v>
      </c>
      <c r="D55" s="12"/>
    </row>
    <row r="56" spans="1:4" ht="11.25" customHeight="1" x14ac:dyDescent="0.2">
      <c r="A56" s="15" t="s">
        <v>147</v>
      </c>
      <c r="B56" s="16">
        <v>0</v>
      </c>
      <c r="C56" s="16">
        <v>5271758.09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33348677.620000001</v>
      </c>
      <c r="C63" s="14">
        <f>SUM(C64)</f>
        <v>56530110.859999999</v>
      </c>
      <c r="D63" s="12"/>
    </row>
    <row r="64" spans="1:4" ht="11.25" customHeight="1" x14ac:dyDescent="0.2">
      <c r="A64" s="15" t="s">
        <v>154</v>
      </c>
      <c r="B64" s="16">
        <v>33348677.620000001</v>
      </c>
      <c r="C64" s="16">
        <v>56530110.859999999</v>
      </c>
      <c r="D64" s="17">
        <v>5610</v>
      </c>
    </row>
    <row r="65" spans="1:8" ht="11.25" customHeight="1" x14ac:dyDescent="0.25">
      <c r="A65" s="18"/>
      <c r="B65" s="11"/>
      <c r="C65" s="11"/>
      <c r="D65" s="12"/>
    </row>
    <row r="66" spans="1:8" ht="11.25" customHeight="1" x14ac:dyDescent="0.25">
      <c r="A66" s="10" t="s">
        <v>155</v>
      </c>
      <c r="B66" s="14">
        <f>B63+B55+B48+B43+B32+B27</f>
        <v>117217605.87</v>
      </c>
      <c r="C66" s="19">
        <f>C63+C55+C48+C43+C32+C27</f>
        <v>382636551.01999998</v>
      </c>
      <c r="D66" s="12"/>
      <c r="E66" s="12"/>
    </row>
    <row r="67" spans="1:8" ht="11.25" customHeight="1" x14ac:dyDescent="0.25">
      <c r="A67" s="20"/>
      <c r="B67" s="11"/>
      <c r="C67" s="11"/>
      <c r="D67" s="12"/>
      <c r="E67" s="12"/>
    </row>
    <row r="68" spans="1:8" s="12" customFormat="1" x14ac:dyDescent="0.25">
      <c r="A68" s="10" t="s">
        <v>156</v>
      </c>
      <c r="B68" s="14">
        <f>B24-B66</f>
        <v>83235883.450000018</v>
      </c>
      <c r="C68" s="14">
        <f>C24-C66</f>
        <v>152926598.85000002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view="pageBreakPreview" topLeftCell="C1"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112186013.29000001</v>
      </c>
      <c r="C5" s="26">
        <v>152227315.44</v>
      </c>
      <c r="D5" s="15" t="s">
        <v>163</v>
      </c>
      <c r="E5" s="26">
        <v>20787632.780000001</v>
      </c>
      <c r="F5" s="27">
        <v>33193889.550000001</v>
      </c>
    </row>
    <row r="6" spans="1:6" x14ac:dyDescent="0.25">
      <c r="A6" s="15" t="s">
        <v>164</v>
      </c>
      <c r="B6" s="26">
        <v>6919275.6500000004</v>
      </c>
      <c r="C6" s="26">
        <v>6410571.9100000001</v>
      </c>
      <c r="D6" s="15" t="s">
        <v>165</v>
      </c>
      <c r="E6" s="26">
        <v>0</v>
      </c>
      <c r="F6" s="27">
        <v>0</v>
      </c>
    </row>
    <row r="7" spans="1:6" x14ac:dyDescent="0.25">
      <c r="A7" s="15" t="s">
        <v>166</v>
      </c>
      <c r="B7" s="26">
        <v>89489762.780000001</v>
      </c>
      <c r="C7" s="26">
        <v>27792455.77</v>
      </c>
      <c r="D7" s="15" t="s">
        <v>167</v>
      </c>
      <c r="E7" s="26">
        <v>-7300000</v>
      </c>
      <c r="F7" s="27">
        <v>-13000000</v>
      </c>
    </row>
    <row r="8" spans="1:6" x14ac:dyDescent="0.25">
      <c r="A8" s="15" t="s">
        <v>168</v>
      </c>
      <c r="B8" s="26">
        <v>0</v>
      </c>
      <c r="C8" s="26">
        <v>0</v>
      </c>
      <c r="D8" s="15" t="s">
        <v>169</v>
      </c>
      <c r="E8" s="26">
        <v>0</v>
      </c>
      <c r="F8" s="27">
        <v>0</v>
      </c>
    </row>
    <row r="9" spans="1:6" x14ac:dyDescent="0.25">
      <c r="A9" s="15" t="s">
        <v>170</v>
      </c>
      <c r="B9" s="26">
        <v>0</v>
      </c>
      <c r="C9" s="26">
        <v>0</v>
      </c>
      <c r="D9" s="15" t="s">
        <v>171</v>
      </c>
      <c r="E9" s="26">
        <v>13000000</v>
      </c>
      <c r="F9" s="27">
        <v>24400000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208595051.72000003</v>
      </c>
      <c r="C13" s="28">
        <f>SUM(C5:C11)</f>
        <v>186430343.12</v>
      </c>
      <c r="D13" s="18"/>
      <c r="E13" s="29"/>
      <c r="F13" s="30"/>
    </row>
    <row r="14" spans="1:6" x14ac:dyDescent="0.25">
      <c r="A14" s="20"/>
      <c r="B14" s="25"/>
      <c r="C14" s="25"/>
      <c r="D14" s="13" t="s">
        <v>178</v>
      </c>
      <c r="E14" s="14">
        <f>SUM(E5:E12)</f>
        <v>26487632.780000001</v>
      </c>
      <c r="F14" s="19">
        <f>SUM(F5:F12)</f>
        <v>44593889.549999997</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457574323.10000002</v>
      </c>
      <c r="C18" s="26">
        <v>429612681.10000002</v>
      </c>
      <c r="D18" s="15" t="s">
        <v>185</v>
      </c>
      <c r="E18" s="26">
        <v>0</v>
      </c>
      <c r="F18" s="27">
        <v>0</v>
      </c>
    </row>
    <row r="19" spans="1:6" x14ac:dyDescent="0.25">
      <c r="A19" s="15" t="s">
        <v>186</v>
      </c>
      <c r="B19" s="26">
        <v>95454117.340000004</v>
      </c>
      <c r="C19" s="26">
        <v>95454117.340000004</v>
      </c>
      <c r="D19" s="15" t="s">
        <v>187</v>
      </c>
      <c r="E19" s="26">
        <v>0</v>
      </c>
      <c r="F19" s="27">
        <v>0</v>
      </c>
    </row>
    <row r="20" spans="1:6" x14ac:dyDescent="0.25">
      <c r="A20" s="15" t="s">
        <v>188</v>
      </c>
      <c r="B20" s="26">
        <v>308430.75</v>
      </c>
      <c r="C20" s="26">
        <v>308430.75</v>
      </c>
      <c r="D20" s="15" t="s">
        <v>189</v>
      </c>
      <c r="E20" s="26">
        <v>0</v>
      </c>
      <c r="F20" s="27">
        <v>0</v>
      </c>
    </row>
    <row r="21" spans="1:6" ht="22.5" x14ac:dyDescent="0.25">
      <c r="A21" s="15" t="s">
        <v>190</v>
      </c>
      <c r="B21" s="26">
        <v>-31528842.02</v>
      </c>
      <c r="C21" s="26">
        <v>-31528842.02</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521808029.17000008</v>
      </c>
      <c r="C26" s="28">
        <f>SUM(C16:C24)</f>
        <v>493846387.17000008</v>
      </c>
      <c r="D26" s="31" t="s">
        <v>198</v>
      </c>
      <c r="E26" s="28">
        <f>SUM(E24+E14)</f>
        <v>26487632.780000001</v>
      </c>
      <c r="F26" s="19">
        <f>SUM(F14+F24)</f>
        <v>44593889.549999997</v>
      </c>
    </row>
    <row r="27" spans="1:6" x14ac:dyDescent="0.25">
      <c r="A27" s="20"/>
      <c r="B27" s="25"/>
      <c r="C27" s="25"/>
      <c r="D27" s="20"/>
      <c r="E27" s="25"/>
      <c r="F27" s="30"/>
    </row>
    <row r="28" spans="1:6" x14ac:dyDescent="0.25">
      <c r="A28" s="13" t="s">
        <v>199</v>
      </c>
      <c r="B28" s="28">
        <f>B13+B26</f>
        <v>730403080.8900001</v>
      </c>
      <c r="C28" s="28">
        <f>C13+C26</f>
        <v>680276730.29000008</v>
      </c>
      <c r="D28" s="10" t="s">
        <v>200</v>
      </c>
      <c r="E28" s="25"/>
      <c r="F28" s="25"/>
    </row>
    <row r="29" spans="1:6" x14ac:dyDescent="0.25">
      <c r="A29" s="32"/>
      <c r="B29" s="33"/>
      <c r="C29" s="30"/>
      <c r="D29" s="20"/>
      <c r="E29" s="25"/>
      <c r="F29" s="25"/>
    </row>
    <row r="30" spans="1:6" x14ac:dyDescent="0.25">
      <c r="A30" s="32"/>
      <c r="B30" s="33"/>
      <c r="C30" s="30"/>
      <c r="D30" s="13" t="s">
        <v>201</v>
      </c>
      <c r="E30" s="28">
        <f>SUM(E31:E33)</f>
        <v>30482256.419999998</v>
      </c>
      <c r="F30" s="19">
        <f>SUM(F31:F33)</f>
        <v>30671242.149999999</v>
      </c>
    </row>
    <row r="31" spans="1:6" x14ac:dyDescent="0.25">
      <c r="A31" s="32"/>
      <c r="B31" s="33"/>
      <c r="C31" s="30"/>
      <c r="D31" s="15" t="s">
        <v>138</v>
      </c>
      <c r="E31" s="26">
        <v>27946200.329999998</v>
      </c>
      <c r="F31" s="27">
        <v>28135186.059999999</v>
      </c>
    </row>
    <row r="32" spans="1:6" x14ac:dyDescent="0.25">
      <c r="A32" s="32"/>
      <c r="B32" s="33"/>
      <c r="C32" s="30"/>
      <c r="D32" s="15" t="s">
        <v>202</v>
      </c>
      <c r="E32" s="26">
        <v>1516620</v>
      </c>
      <c r="F32" s="27">
        <v>1516620</v>
      </c>
    </row>
    <row r="33" spans="1:6" x14ac:dyDescent="0.25">
      <c r="A33" s="32"/>
      <c r="B33" s="33"/>
      <c r="C33" s="30"/>
      <c r="D33" s="15" t="s">
        <v>203</v>
      </c>
      <c r="E33" s="26">
        <v>1019436.09</v>
      </c>
      <c r="F33" s="27">
        <v>1019436.09</v>
      </c>
    </row>
    <row r="34" spans="1:6" x14ac:dyDescent="0.25">
      <c r="A34" s="32"/>
      <c r="B34" s="33"/>
      <c r="C34" s="30"/>
      <c r="D34" s="18"/>
      <c r="E34" s="25"/>
      <c r="F34" s="30"/>
    </row>
    <row r="35" spans="1:6" x14ac:dyDescent="0.25">
      <c r="A35" s="32"/>
      <c r="B35" s="33"/>
      <c r="C35" s="30"/>
      <c r="D35" s="13" t="s">
        <v>204</v>
      </c>
      <c r="E35" s="28">
        <f>SUM(E36:E40)</f>
        <v>673433191.69000006</v>
      </c>
      <c r="F35" s="19">
        <f>SUM(F36:F40)</f>
        <v>559421992.22000003</v>
      </c>
    </row>
    <row r="36" spans="1:6" x14ac:dyDescent="0.25">
      <c r="A36" s="32"/>
      <c r="B36" s="33"/>
      <c r="C36" s="30"/>
      <c r="D36" s="15" t="s">
        <v>205</v>
      </c>
      <c r="E36" s="26">
        <v>83235883.450000003</v>
      </c>
      <c r="F36" s="27">
        <v>152926598.84999999</v>
      </c>
    </row>
    <row r="37" spans="1:6" x14ac:dyDescent="0.25">
      <c r="A37" s="32"/>
      <c r="B37" s="33"/>
      <c r="C37" s="30"/>
      <c r="D37" s="15" t="s">
        <v>206</v>
      </c>
      <c r="E37" s="26">
        <v>586458732.13</v>
      </c>
      <c r="F37" s="27">
        <v>402756817.25999999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3738576.11</v>
      </c>
      <c r="F40" s="27">
        <v>3738576.11</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703915448.11000001</v>
      </c>
      <c r="F46" s="19">
        <f>SUM(F42+F35+F30)</f>
        <v>590093234.37</v>
      </c>
    </row>
    <row r="47" spans="1:6" x14ac:dyDescent="0.25">
      <c r="A47" s="32"/>
      <c r="B47" s="33"/>
      <c r="C47" s="30"/>
      <c r="D47" s="20"/>
      <c r="E47" s="25"/>
      <c r="F47" s="30"/>
    </row>
    <row r="48" spans="1:6" x14ac:dyDescent="0.25">
      <c r="A48" s="32"/>
      <c r="B48" s="33"/>
      <c r="C48" s="30"/>
      <c r="D48" s="13" t="s">
        <v>214</v>
      </c>
      <c r="E48" s="28">
        <f>E46+E26</f>
        <v>730403080.88999999</v>
      </c>
      <c r="F48" s="28">
        <f>F46+F26</f>
        <v>634687123.91999996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60"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30671242.149999999</v>
      </c>
      <c r="C4" s="40"/>
      <c r="D4" s="40"/>
      <c r="E4" s="40"/>
      <c r="F4" s="42">
        <f>SUM(B4:E4)</f>
        <v>30671242.149999999</v>
      </c>
    </row>
    <row r="5" spans="1:6" ht="11.25" customHeight="1" x14ac:dyDescent="0.2">
      <c r="A5" s="43" t="s">
        <v>138</v>
      </c>
      <c r="B5" s="44">
        <v>28135186.059999999</v>
      </c>
      <c r="C5" s="40"/>
      <c r="D5" s="40"/>
      <c r="E5" s="40"/>
      <c r="F5" s="42">
        <f>SUM(B5:E5)</f>
        <v>28135186.059999999</v>
      </c>
    </row>
    <row r="6" spans="1:6" ht="11.25" customHeight="1" x14ac:dyDescent="0.2">
      <c r="A6" s="43" t="s">
        <v>202</v>
      </c>
      <c r="B6" s="44">
        <v>1516620</v>
      </c>
      <c r="C6" s="40"/>
      <c r="D6" s="40"/>
      <c r="E6" s="40"/>
      <c r="F6" s="42">
        <f>SUM(B6:E6)</f>
        <v>1516620</v>
      </c>
    </row>
    <row r="7" spans="1:6" ht="11.25" customHeight="1" x14ac:dyDescent="0.2">
      <c r="A7" s="43" t="s">
        <v>203</v>
      </c>
      <c r="B7" s="44">
        <v>1019436.09</v>
      </c>
      <c r="C7" s="40"/>
      <c r="D7" s="40"/>
      <c r="E7" s="40"/>
      <c r="F7" s="42">
        <f>SUM(B7:E7)</f>
        <v>1019436.09</v>
      </c>
    </row>
    <row r="8" spans="1:6" ht="11.25" customHeight="1" x14ac:dyDescent="0.25">
      <c r="A8" s="45"/>
      <c r="B8" s="40"/>
      <c r="C8" s="40"/>
      <c r="D8" s="40"/>
      <c r="E8" s="40"/>
      <c r="F8" s="40"/>
    </row>
    <row r="9" spans="1:6" ht="11.25" customHeight="1" x14ac:dyDescent="0.2">
      <c r="A9" s="41" t="s">
        <v>296</v>
      </c>
      <c r="B9" s="40"/>
      <c r="C9" s="42">
        <f>SUM(C10:C14)</f>
        <v>406495393.37</v>
      </c>
      <c r="D9" s="42">
        <f>D10</f>
        <v>152926598.84999999</v>
      </c>
      <c r="E9" s="40"/>
      <c r="F9" s="42">
        <f t="shared" ref="F9:F14" si="0">SUM(B9:E9)</f>
        <v>559421992.22000003</v>
      </c>
    </row>
    <row r="10" spans="1:6" ht="11.25" customHeight="1" x14ac:dyDescent="0.2">
      <c r="A10" s="43" t="s">
        <v>156</v>
      </c>
      <c r="B10" s="40"/>
      <c r="C10" s="40"/>
      <c r="D10" s="44">
        <v>152926598.84999999</v>
      </c>
      <c r="E10" s="40"/>
      <c r="F10" s="42">
        <f t="shared" si="0"/>
        <v>152926598.84999999</v>
      </c>
    </row>
    <row r="11" spans="1:6" ht="11.25" customHeight="1" x14ac:dyDescent="0.2">
      <c r="A11" s="43" t="s">
        <v>206</v>
      </c>
      <c r="B11" s="40"/>
      <c r="C11" s="44">
        <v>402756817.25999999</v>
      </c>
      <c r="D11" s="40"/>
      <c r="E11" s="40"/>
      <c r="F11" s="42">
        <f t="shared" si="0"/>
        <v>402756817.25999999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3738576.11</v>
      </c>
      <c r="D14" s="40"/>
      <c r="E14" s="40"/>
      <c r="F14" s="42">
        <f t="shared" si="0"/>
        <v>3738576.11</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30671242.149999999</v>
      </c>
      <c r="C20" s="42">
        <f>C9</f>
        <v>406495393.37</v>
      </c>
      <c r="D20" s="42">
        <f>D9</f>
        <v>152926598.84999999</v>
      </c>
      <c r="E20" s="42">
        <f>E16</f>
        <v>0</v>
      </c>
      <c r="F20" s="42">
        <f>SUM(B20:E20)</f>
        <v>590093234.37</v>
      </c>
    </row>
    <row r="21" spans="1:6" ht="11.25" customHeight="1" x14ac:dyDescent="0.25">
      <c r="A21" s="46"/>
      <c r="B21" s="40"/>
      <c r="C21" s="40"/>
      <c r="D21" s="40"/>
      <c r="E21" s="40"/>
      <c r="F21" s="40"/>
    </row>
    <row r="22" spans="1:6" ht="11.25" customHeight="1" x14ac:dyDescent="0.2">
      <c r="A22" s="41" t="s">
        <v>299</v>
      </c>
      <c r="B22" s="42">
        <f>SUM(B23:B25)</f>
        <v>-188985.73</v>
      </c>
      <c r="C22" s="40"/>
      <c r="D22" s="40"/>
      <c r="E22" s="40"/>
      <c r="F22" s="42">
        <f>SUM(B22:E22)</f>
        <v>-188985.73</v>
      </c>
    </row>
    <row r="23" spans="1:6" ht="11.25" customHeight="1" x14ac:dyDescent="0.2">
      <c r="A23" s="43" t="s">
        <v>138</v>
      </c>
      <c r="B23" s="44">
        <v>-188985.73</v>
      </c>
      <c r="C23" s="40"/>
      <c r="D23" s="40"/>
      <c r="E23" s="40"/>
      <c r="F23" s="42">
        <f>SUM(B23:E23)</f>
        <v>-188985.73</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183701914.87</v>
      </c>
      <c r="D27" s="42">
        <f>SUM(D28:D32)</f>
        <v>-69690715.399999991</v>
      </c>
      <c r="E27" s="40"/>
      <c r="F27" s="42">
        <f t="shared" ref="F27:F32" si="1">SUM(B27:E27)</f>
        <v>114011199.47000001</v>
      </c>
    </row>
    <row r="28" spans="1:6" ht="11.25" customHeight="1" x14ac:dyDescent="0.2">
      <c r="A28" s="43" t="s">
        <v>156</v>
      </c>
      <c r="B28" s="40"/>
      <c r="C28" s="40"/>
      <c r="D28" s="44">
        <v>83235883.450000003</v>
      </c>
      <c r="E28" s="40"/>
      <c r="F28" s="42">
        <f t="shared" si="1"/>
        <v>83235883.450000003</v>
      </c>
    </row>
    <row r="29" spans="1:6" ht="11.25" customHeight="1" x14ac:dyDescent="0.2">
      <c r="A29" s="43" t="s">
        <v>206</v>
      </c>
      <c r="B29" s="40"/>
      <c r="C29" s="44">
        <v>183701914.87</v>
      </c>
      <c r="D29" s="44">
        <v>-152926598.84999999</v>
      </c>
      <c r="E29" s="40"/>
      <c r="F29" s="42">
        <f t="shared" si="1"/>
        <v>30775316.020000011</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30482256.419999998</v>
      </c>
      <c r="C38" s="48">
        <f>+C20+C27</f>
        <v>590197308.24000001</v>
      </c>
      <c r="D38" s="48">
        <f>D20+D27</f>
        <v>83235883.450000003</v>
      </c>
      <c r="E38" s="48">
        <f>+E20+E34</f>
        <v>0</v>
      </c>
      <c r="F38" s="48">
        <f>SUM(B38:E38)</f>
        <v>703915448.11000001</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view="pageBreakPreview" zoomScale="80"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40041302.149999999</v>
      </c>
      <c r="C3" s="54">
        <f>C4+C13</f>
        <v>90167652.75</v>
      </c>
    </row>
    <row r="4" spans="1:3" ht="11.25" customHeight="1" x14ac:dyDescent="0.25">
      <c r="A4" s="55" t="s">
        <v>160</v>
      </c>
      <c r="B4" s="54">
        <f>SUM(B5:B11)</f>
        <v>40041302.149999999</v>
      </c>
      <c r="C4" s="54">
        <f>SUM(C5:C11)</f>
        <v>62206010.75</v>
      </c>
    </row>
    <row r="5" spans="1:3" ht="11.25" customHeight="1" x14ac:dyDescent="0.25">
      <c r="A5" s="56" t="s">
        <v>162</v>
      </c>
      <c r="B5" s="57">
        <v>40041302.149999999</v>
      </c>
      <c r="C5" s="57">
        <v>0</v>
      </c>
    </row>
    <row r="6" spans="1:3" ht="11.25" customHeight="1" x14ac:dyDescent="0.25">
      <c r="A6" s="56" t="s">
        <v>164</v>
      </c>
      <c r="B6" s="57">
        <v>0</v>
      </c>
      <c r="C6" s="57">
        <v>508703.74</v>
      </c>
    </row>
    <row r="7" spans="1:3" ht="11.25" customHeight="1" x14ac:dyDescent="0.25">
      <c r="A7" s="56" t="s">
        <v>166</v>
      </c>
      <c r="B7" s="57">
        <v>0</v>
      </c>
      <c r="C7" s="57">
        <v>61697307.009999998</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27961642</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27961642</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5700000</v>
      </c>
      <c r="C24" s="54">
        <f>C25+C35</f>
        <v>23806256.77</v>
      </c>
    </row>
    <row r="25" spans="1:3" ht="11.25" customHeight="1" x14ac:dyDescent="0.25">
      <c r="A25" s="55" t="s">
        <v>161</v>
      </c>
      <c r="B25" s="54">
        <f>SUM(B26:B33)</f>
        <v>5700000</v>
      </c>
      <c r="C25" s="54">
        <f>SUM(C26:C33)</f>
        <v>23806256.77</v>
      </c>
    </row>
    <row r="26" spans="1:3" ht="11.25" customHeight="1" x14ac:dyDescent="0.25">
      <c r="A26" s="56" t="s">
        <v>163</v>
      </c>
      <c r="B26" s="57">
        <v>0</v>
      </c>
      <c r="C26" s="57">
        <v>12406256.77</v>
      </c>
    </row>
    <row r="27" spans="1:3" ht="11.25" customHeight="1" x14ac:dyDescent="0.25">
      <c r="A27" s="56" t="s">
        <v>165</v>
      </c>
      <c r="B27" s="57">
        <v>0</v>
      </c>
      <c r="C27" s="57">
        <v>0</v>
      </c>
    </row>
    <row r="28" spans="1:3" ht="11.25" customHeight="1" x14ac:dyDescent="0.25">
      <c r="A28" s="56" t="s">
        <v>167</v>
      </c>
      <c r="B28" s="57">
        <v>5700000</v>
      </c>
      <c r="C28" s="57">
        <v>0</v>
      </c>
    </row>
    <row r="29" spans="1:3" ht="11.25" customHeight="1" x14ac:dyDescent="0.25">
      <c r="A29" s="56" t="s">
        <v>169</v>
      </c>
      <c r="B29" s="57">
        <v>0</v>
      </c>
      <c r="C29" s="57">
        <v>0</v>
      </c>
    </row>
    <row r="30" spans="1:3" ht="11.25" customHeight="1" x14ac:dyDescent="0.25">
      <c r="A30" s="56" t="s">
        <v>171</v>
      </c>
      <c r="B30" s="57">
        <v>0</v>
      </c>
      <c r="C30" s="57">
        <v>11400000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183701914.87</v>
      </c>
      <c r="C43" s="54">
        <f>C45+C50+C57</f>
        <v>69879701.13000001</v>
      </c>
    </row>
    <row r="44" spans="1:3" s="12" customFormat="1" ht="11.25" customHeight="1" x14ac:dyDescent="0.25">
      <c r="A44" s="41"/>
      <c r="B44" s="57"/>
      <c r="C44" s="57"/>
    </row>
    <row r="45" spans="1:3" ht="11.25" customHeight="1" x14ac:dyDescent="0.25">
      <c r="A45" s="55" t="s">
        <v>201</v>
      </c>
      <c r="B45" s="54">
        <f>SUM(B46:B48)</f>
        <v>0</v>
      </c>
      <c r="C45" s="54">
        <f>SUM(C46:C48)</f>
        <v>188985.73</v>
      </c>
    </row>
    <row r="46" spans="1:3" ht="11.25" customHeight="1" x14ac:dyDescent="0.25">
      <c r="A46" s="56" t="s">
        <v>138</v>
      </c>
      <c r="B46" s="57">
        <v>0</v>
      </c>
      <c r="C46" s="57">
        <v>188985.73</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183701914.87</v>
      </c>
      <c r="C50" s="54">
        <f>SUM(C51:C55)</f>
        <v>69690715.400000006</v>
      </c>
    </row>
    <row r="51" spans="1:3" ht="11.25" customHeight="1" x14ac:dyDescent="0.25">
      <c r="A51" s="56" t="s">
        <v>205</v>
      </c>
      <c r="B51" s="57">
        <v>0</v>
      </c>
      <c r="C51" s="57">
        <v>69690715.400000006</v>
      </c>
    </row>
    <row r="52" spans="1:3" ht="11.25" customHeight="1" x14ac:dyDescent="0.25">
      <c r="A52" s="56" t="s">
        <v>206</v>
      </c>
      <c r="B52" s="57">
        <v>183701914.87</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8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view="pageBreakPreview" topLeftCell="A28" zoomScale="60" zoomScaleNormal="100" workbookViewId="0">
      <selection activeCell="B81" sqref="B8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200453489.31999999</v>
      </c>
      <c r="C4" s="62">
        <f>SUM(C5:C14)</f>
        <v>535563149.87</v>
      </c>
      <c r="D4" s="63" t="s">
        <v>223</v>
      </c>
    </row>
    <row r="5" spans="1:22" ht="11.25" customHeight="1" x14ac:dyDescent="0.2">
      <c r="A5" s="56" t="s">
        <v>104</v>
      </c>
      <c r="B5" s="34">
        <v>17229025.199999999</v>
      </c>
      <c r="C5" s="34">
        <v>21960540.66</v>
      </c>
      <c r="D5" s="64">
        <v>100000</v>
      </c>
    </row>
    <row r="6" spans="1:22" ht="11.25" customHeight="1" x14ac:dyDescent="0.2">
      <c r="A6" s="56" t="s">
        <v>105</v>
      </c>
      <c r="B6" s="34">
        <v>0</v>
      </c>
      <c r="C6" s="34">
        <v>0</v>
      </c>
      <c r="D6" s="64">
        <v>200000</v>
      </c>
    </row>
    <row r="7" spans="1:22" ht="11.25" customHeight="1" x14ac:dyDescent="0.2">
      <c r="A7" s="56" t="s">
        <v>106</v>
      </c>
      <c r="B7" s="34">
        <v>0</v>
      </c>
      <c r="C7" s="34">
        <v>1760</v>
      </c>
      <c r="D7" s="64">
        <v>300000</v>
      </c>
    </row>
    <row r="8" spans="1:22" ht="11.25" customHeight="1" x14ac:dyDescent="0.2">
      <c r="A8" s="56" t="s">
        <v>107</v>
      </c>
      <c r="B8" s="34">
        <v>1737627.4</v>
      </c>
      <c r="C8" s="34">
        <v>5188044.57</v>
      </c>
      <c r="D8" s="64">
        <v>400000</v>
      </c>
    </row>
    <row r="9" spans="1:22" ht="11.25" customHeight="1" x14ac:dyDescent="0.2">
      <c r="A9" s="56" t="s">
        <v>108</v>
      </c>
      <c r="B9" s="34">
        <v>720079.1</v>
      </c>
      <c r="C9" s="34">
        <v>3389848.56</v>
      </c>
      <c r="D9" s="64">
        <v>500000</v>
      </c>
    </row>
    <row r="10" spans="1:22" ht="11.25" customHeight="1" x14ac:dyDescent="0.2">
      <c r="A10" s="56" t="s">
        <v>109</v>
      </c>
      <c r="B10" s="34">
        <v>461530.64</v>
      </c>
      <c r="C10" s="34">
        <v>1860247.29</v>
      </c>
      <c r="D10" s="64">
        <v>600000</v>
      </c>
    </row>
    <row r="11" spans="1:22" ht="11.25" customHeight="1" x14ac:dyDescent="0.2">
      <c r="A11" s="56" t="s">
        <v>110</v>
      </c>
      <c r="B11" s="34">
        <v>0</v>
      </c>
      <c r="C11" s="34">
        <v>0</v>
      </c>
      <c r="D11" s="64">
        <v>700000</v>
      </c>
    </row>
    <row r="12" spans="1:22" ht="22.5" x14ac:dyDescent="0.2">
      <c r="A12" s="56" t="s">
        <v>112</v>
      </c>
      <c r="B12" s="34">
        <v>91535880.469999999</v>
      </c>
      <c r="C12" s="34">
        <v>319947767.86000001</v>
      </c>
      <c r="D12" s="64">
        <v>800000</v>
      </c>
    </row>
    <row r="13" spans="1:22" ht="11.25" customHeight="1" x14ac:dyDescent="0.2">
      <c r="A13" s="56" t="s">
        <v>113</v>
      </c>
      <c r="B13" s="34">
        <v>88769346.510000005</v>
      </c>
      <c r="C13" s="34">
        <v>183214940.93000001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83056893.730000004</v>
      </c>
      <c r="C16" s="62">
        <f>SUM(C17:C32)</f>
        <v>322167536.71000004</v>
      </c>
      <c r="D16" s="63" t="s">
        <v>223</v>
      </c>
    </row>
    <row r="17" spans="1:4" ht="11.25" customHeight="1" x14ac:dyDescent="0.2">
      <c r="A17" s="56" t="s">
        <v>123</v>
      </c>
      <c r="B17" s="34">
        <v>32669646.760000002</v>
      </c>
      <c r="C17" s="34">
        <v>140566175.78</v>
      </c>
      <c r="D17" s="64">
        <v>1000</v>
      </c>
    </row>
    <row r="18" spans="1:4" ht="11.25" customHeight="1" x14ac:dyDescent="0.2">
      <c r="A18" s="56" t="s">
        <v>124</v>
      </c>
      <c r="B18" s="34">
        <v>3074049.64</v>
      </c>
      <c r="C18" s="34">
        <v>21852594.530000001</v>
      </c>
      <c r="D18" s="64">
        <v>2000</v>
      </c>
    </row>
    <row r="19" spans="1:4" ht="11.25" customHeight="1" x14ac:dyDescent="0.2">
      <c r="A19" s="56" t="s">
        <v>125</v>
      </c>
      <c r="B19" s="34">
        <v>40193641.369999997</v>
      </c>
      <c r="C19" s="34">
        <v>111806328.95</v>
      </c>
      <c r="D19" s="64">
        <v>3000</v>
      </c>
    </row>
    <row r="20" spans="1:4" ht="11.25" customHeight="1" x14ac:dyDescent="0.2">
      <c r="A20" s="56" t="s">
        <v>127</v>
      </c>
      <c r="B20" s="34">
        <v>0</v>
      </c>
      <c r="C20" s="34">
        <v>0</v>
      </c>
      <c r="D20" s="64">
        <v>4100</v>
      </c>
    </row>
    <row r="21" spans="1:4" ht="11.25" customHeight="1" x14ac:dyDescent="0.2">
      <c r="A21" s="56" t="s">
        <v>226</v>
      </c>
      <c r="B21" s="34">
        <v>1881539.9</v>
      </c>
      <c r="C21" s="34">
        <v>7514873.5</v>
      </c>
      <c r="D21" s="64">
        <v>4200</v>
      </c>
    </row>
    <row r="22" spans="1:4" ht="11.25" customHeight="1" x14ac:dyDescent="0.2">
      <c r="A22" s="56" t="s">
        <v>129</v>
      </c>
      <c r="B22" s="34">
        <v>0</v>
      </c>
      <c r="C22" s="34">
        <v>0</v>
      </c>
      <c r="D22" s="64">
        <v>4300</v>
      </c>
    </row>
    <row r="23" spans="1:4" ht="11.25" customHeight="1" x14ac:dyDescent="0.2">
      <c r="A23" s="56" t="s">
        <v>130</v>
      </c>
      <c r="B23" s="34">
        <v>897061.93</v>
      </c>
      <c r="C23" s="34">
        <v>21199379.670000002</v>
      </c>
      <c r="D23" s="64">
        <v>4400</v>
      </c>
    </row>
    <row r="24" spans="1:4" ht="11.25" customHeight="1" x14ac:dyDescent="0.2">
      <c r="A24" s="56" t="s">
        <v>131</v>
      </c>
      <c r="B24" s="34">
        <v>4340954.13</v>
      </c>
      <c r="C24" s="34">
        <v>16162735.24</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3065449.04</v>
      </c>
      <c r="D31" s="64">
        <v>8500</v>
      </c>
    </row>
    <row r="32" spans="1:4" ht="11.25" customHeight="1" x14ac:dyDescent="0.2">
      <c r="A32" s="56" t="s">
        <v>227</v>
      </c>
      <c r="B32" s="34">
        <v>0</v>
      </c>
      <c r="C32" s="34">
        <v>0</v>
      </c>
      <c r="D32" s="63" t="s">
        <v>223</v>
      </c>
    </row>
    <row r="33" spans="1:4" ht="11.25" customHeight="1" x14ac:dyDescent="0.2">
      <c r="A33" s="41" t="s">
        <v>228</v>
      </c>
      <c r="B33" s="62">
        <f>B4-B16</f>
        <v>117396595.58999999</v>
      </c>
      <c r="C33" s="62">
        <f>C4-C16</f>
        <v>213395613.15999997</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73959558.189999998</v>
      </c>
      <c r="C41" s="62">
        <f>SUM(C42:C44)</f>
        <v>98479000.329999998</v>
      </c>
      <c r="D41" s="63" t="s">
        <v>223</v>
      </c>
    </row>
    <row r="42" spans="1:4" ht="11.25" customHeight="1" x14ac:dyDescent="0.2">
      <c r="A42" s="56" t="s">
        <v>184</v>
      </c>
      <c r="B42" s="34">
        <v>73959558.189999998</v>
      </c>
      <c r="C42" s="34">
        <v>98029564.480000004</v>
      </c>
      <c r="D42" s="63">
        <v>6000</v>
      </c>
    </row>
    <row r="43" spans="1:4" ht="11.25" customHeight="1" x14ac:dyDescent="0.2">
      <c r="A43" s="56" t="s">
        <v>186</v>
      </c>
      <c r="B43" s="34">
        <v>0</v>
      </c>
      <c r="C43" s="34">
        <v>449435.85</v>
      </c>
      <c r="D43" s="63">
        <v>5000</v>
      </c>
    </row>
    <row r="44" spans="1:4" ht="11.25" customHeight="1" x14ac:dyDescent="0.2">
      <c r="A44" s="56" t="s">
        <v>231</v>
      </c>
      <c r="B44" s="34">
        <v>0</v>
      </c>
      <c r="C44" s="34">
        <v>0</v>
      </c>
      <c r="D44" s="63">
        <v>7000</v>
      </c>
    </row>
    <row r="45" spans="1:4" ht="11.25" customHeight="1" x14ac:dyDescent="0.2">
      <c r="A45" s="41" t="s">
        <v>232</v>
      </c>
      <c r="B45" s="62">
        <f>B36-B41</f>
        <v>-73959558.189999998</v>
      </c>
      <c r="C45" s="62">
        <f>C36-C41</f>
        <v>-98479000.329999998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17235928.329999998</v>
      </c>
      <c r="D48" s="63" t="s">
        <v>223</v>
      </c>
    </row>
    <row r="49" spans="1:4" ht="11.25" customHeight="1" x14ac:dyDescent="0.2">
      <c r="A49" s="56" t="s">
        <v>234</v>
      </c>
      <c r="B49" s="34">
        <f>B50+B51</f>
        <v>0</v>
      </c>
      <c r="C49" s="34">
        <f>C50+C51</f>
        <v>11400000</v>
      </c>
      <c r="D49" s="63" t="s">
        <v>223</v>
      </c>
    </row>
    <row r="50" spans="1:4" ht="11.25" customHeight="1" x14ac:dyDescent="0.2">
      <c r="A50" s="56" t="s">
        <v>235</v>
      </c>
      <c r="B50" s="34">
        <v>0</v>
      </c>
      <c r="C50" s="34">
        <v>0</v>
      </c>
      <c r="D50" s="65" t="s">
        <v>236</v>
      </c>
    </row>
    <row r="51" spans="1:4" ht="11.25" customHeight="1" x14ac:dyDescent="0.2">
      <c r="A51" s="56" t="s">
        <v>237</v>
      </c>
      <c r="B51" s="34">
        <v>0</v>
      </c>
      <c r="C51" s="34">
        <v>11400000</v>
      </c>
      <c r="D51" s="65" t="s">
        <v>238</v>
      </c>
    </row>
    <row r="52" spans="1:4" ht="11.25" customHeight="1" x14ac:dyDescent="0.2">
      <c r="A52" s="56" t="s">
        <v>239</v>
      </c>
      <c r="B52" s="34">
        <v>0</v>
      </c>
      <c r="C52" s="34">
        <v>5835928.3300000001</v>
      </c>
      <c r="D52" s="65" t="s">
        <v>240</v>
      </c>
    </row>
    <row r="53" spans="1:4" ht="11.25" customHeight="1" x14ac:dyDescent="0.2">
      <c r="A53" s="58"/>
      <c r="B53" s="33"/>
      <c r="C53" s="33"/>
      <c r="D53" s="63" t="s">
        <v>223</v>
      </c>
    </row>
    <row r="54" spans="1:4" ht="11.25" customHeight="1" x14ac:dyDescent="0.2">
      <c r="A54" s="55" t="s">
        <v>221</v>
      </c>
      <c r="B54" s="62">
        <f>SUM(B55+B58)</f>
        <v>83478339.549999997</v>
      </c>
      <c r="C54" s="62">
        <f>SUM(C55+C58)</f>
        <v>13534283.74</v>
      </c>
      <c r="D54" s="63" t="s">
        <v>223</v>
      </c>
    </row>
    <row r="55" spans="1:4" ht="11.25" customHeight="1" x14ac:dyDescent="0.2">
      <c r="A55" s="56" t="s">
        <v>241</v>
      </c>
      <c r="B55" s="34">
        <f>SUM(B56+B57)</f>
        <v>6026204.6600000001</v>
      </c>
      <c r="C55" s="34">
        <f>SUM(C56+C57)</f>
        <v>13534283.74</v>
      </c>
      <c r="D55" s="63" t="s">
        <v>223</v>
      </c>
    </row>
    <row r="56" spans="1:4" ht="11.25" customHeight="1" x14ac:dyDescent="0.2">
      <c r="A56" s="56" t="s">
        <v>235</v>
      </c>
      <c r="B56" s="34">
        <v>6026204.6600000001</v>
      </c>
      <c r="C56" s="34">
        <v>13534283.74</v>
      </c>
      <c r="D56" s="63" t="s">
        <v>242</v>
      </c>
    </row>
    <row r="57" spans="1:4" ht="11.25" customHeight="1" x14ac:dyDescent="0.2">
      <c r="A57" s="56" t="s">
        <v>237</v>
      </c>
      <c r="B57" s="34">
        <v>0</v>
      </c>
      <c r="C57" s="34">
        <v>0</v>
      </c>
      <c r="D57" s="63" t="s">
        <v>243</v>
      </c>
    </row>
    <row r="58" spans="1:4" ht="11.25" customHeight="1" x14ac:dyDescent="0.2">
      <c r="A58" s="56" t="s">
        <v>244</v>
      </c>
      <c r="B58" s="34">
        <v>77452134.890000001</v>
      </c>
      <c r="C58" s="34">
        <v>0</v>
      </c>
      <c r="D58" s="63" t="s">
        <v>223</v>
      </c>
    </row>
    <row r="59" spans="1:4" ht="11.25" customHeight="1" x14ac:dyDescent="0.2">
      <c r="A59" s="41" t="s">
        <v>245</v>
      </c>
      <c r="B59" s="62">
        <f>B48-B54</f>
        <v>-83478339.549999997</v>
      </c>
      <c r="C59" s="62">
        <f>C48-C54</f>
        <v>3701644.589999998</v>
      </c>
      <c r="D59" s="63" t="s">
        <v>223</v>
      </c>
    </row>
    <row r="60" spans="1:4" ht="11.25" customHeight="1" x14ac:dyDescent="0.2">
      <c r="A60" s="46"/>
      <c r="B60" s="33"/>
      <c r="C60" s="33"/>
      <c r="D60" s="63" t="s">
        <v>223</v>
      </c>
    </row>
    <row r="61" spans="1:4" ht="11.25" customHeight="1" x14ac:dyDescent="0.2">
      <c r="A61" s="41" t="s">
        <v>246</v>
      </c>
      <c r="B61" s="62">
        <f>B59+B45+B33</f>
        <v>-40041302.150000021</v>
      </c>
      <c r="C61" s="62">
        <f>C59+C45+C33</f>
        <v>118618257.41999997</v>
      </c>
      <c r="D61" s="63" t="s">
        <v>223</v>
      </c>
    </row>
    <row r="62" spans="1:4" ht="11.25" customHeight="1" x14ac:dyDescent="0.2">
      <c r="A62" s="46"/>
      <c r="B62" s="33"/>
      <c r="C62" s="33"/>
      <c r="D62" s="63" t="s">
        <v>223</v>
      </c>
    </row>
    <row r="63" spans="1:4" ht="11.25" customHeight="1" x14ac:dyDescent="0.2">
      <c r="A63" s="41" t="s">
        <v>247</v>
      </c>
      <c r="B63" s="62">
        <v>152227315.44</v>
      </c>
      <c r="C63" s="62">
        <v>33609058.020000003</v>
      </c>
      <c r="D63" s="63" t="s">
        <v>223</v>
      </c>
    </row>
    <row r="64" spans="1:4" ht="11.25" customHeight="1" x14ac:dyDescent="0.2">
      <c r="A64" s="46"/>
      <c r="B64" s="33"/>
      <c r="C64" s="33"/>
      <c r="D64" s="63" t="s">
        <v>223</v>
      </c>
    </row>
    <row r="65" spans="1:4" ht="11.25" customHeight="1" x14ac:dyDescent="0.2">
      <c r="A65" s="41" t="s">
        <v>248</v>
      </c>
      <c r="B65" s="62">
        <v>112186013.29000001</v>
      </c>
      <c r="C65" s="62">
        <v>152227315.44</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60"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680276730.29000008</v>
      </c>
      <c r="C3" s="62">
        <f>C4+C12</f>
        <v>1012247166.52</v>
      </c>
      <c r="D3" s="62">
        <f>D4+D12</f>
        <v>962120815.92000008</v>
      </c>
      <c r="E3" s="62">
        <f>E4+E12</f>
        <v>730403080.8900001</v>
      </c>
      <c r="F3" s="62">
        <f>F4+F12</f>
        <v>50126350.600000128</v>
      </c>
    </row>
    <row r="4" spans="1:6" x14ac:dyDescent="0.2">
      <c r="A4" s="71" t="s">
        <v>160</v>
      </c>
      <c r="B4" s="62">
        <f>SUM(B5:B11)</f>
        <v>186430343.12</v>
      </c>
      <c r="C4" s="62">
        <f>SUM(C5:C11)</f>
        <v>810415164.46999991</v>
      </c>
      <c r="D4" s="62">
        <f>SUM(D5:D11)</f>
        <v>788250455.87</v>
      </c>
      <c r="E4" s="62">
        <f>SUM(E5:E11)</f>
        <v>208595051.72000006</v>
      </c>
      <c r="F4" s="62">
        <f>SUM(F5:F11)</f>
        <v>22164708.600000069</v>
      </c>
    </row>
    <row r="5" spans="1:6" x14ac:dyDescent="0.2">
      <c r="A5" s="72" t="s">
        <v>162</v>
      </c>
      <c r="B5" s="34">
        <v>152227315.44</v>
      </c>
      <c r="C5" s="34">
        <v>287832233.25</v>
      </c>
      <c r="D5" s="34">
        <v>327873535.39999998</v>
      </c>
      <c r="E5" s="34">
        <f>B5+C5-D5</f>
        <v>112186013.29000002</v>
      </c>
      <c r="F5" s="34">
        <f t="shared" ref="F5:F11" si="0">E5-B5</f>
        <v>-40041302.149999976</v>
      </c>
    </row>
    <row r="6" spans="1:6" x14ac:dyDescent="0.2">
      <c r="A6" s="72" t="s">
        <v>164</v>
      </c>
      <c r="B6" s="34">
        <v>6410571.9100000001</v>
      </c>
      <c r="C6" s="34">
        <v>440925150.80000001</v>
      </c>
      <c r="D6" s="34">
        <v>440416447.06</v>
      </c>
      <c r="E6" s="34">
        <f t="shared" ref="E6:E11" si="1">B6+C6-D6</f>
        <v>6919275.6500000358</v>
      </c>
      <c r="F6" s="34">
        <f t="shared" si="0"/>
        <v>508703.74000003561</v>
      </c>
    </row>
    <row r="7" spans="1:6" x14ac:dyDescent="0.2">
      <c r="A7" s="72" t="s">
        <v>166</v>
      </c>
      <c r="B7" s="34">
        <v>27792455.77</v>
      </c>
      <c r="C7" s="34">
        <v>81657780.420000002</v>
      </c>
      <c r="D7" s="34">
        <v>19960473.41</v>
      </c>
      <c r="E7" s="34">
        <f t="shared" si="1"/>
        <v>89489762.780000001</v>
      </c>
      <c r="F7" s="34">
        <f t="shared" si="0"/>
        <v>61697307.010000005</v>
      </c>
    </row>
    <row r="8" spans="1:6" x14ac:dyDescent="0.2">
      <c r="A8" s="72" t="s">
        <v>168</v>
      </c>
      <c r="B8" s="34">
        <v>0</v>
      </c>
      <c r="C8" s="34">
        <v>0</v>
      </c>
      <c r="D8" s="34">
        <v>0</v>
      </c>
      <c r="E8" s="34">
        <f t="shared" si="1"/>
        <v>0</v>
      </c>
      <c r="F8" s="34">
        <f t="shared" si="0"/>
        <v>0</v>
      </c>
    </row>
    <row r="9" spans="1:6" x14ac:dyDescent="0.2">
      <c r="A9" s="72" t="s">
        <v>170</v>
      </c>
      <c r="B9" s="34">
        <v>0</v>
      </c>
      <c r="C9" s="34">
        <v>0</v>
      </c>
      <c r="D9" s="34">
        <v>0</v>
      </c>
      <c r="E9" s="34">
        <f t="shared" si="1"/>
        <v>0</v>
      </c>
      <c r="F9" s="34">
        <f t="shared" si="0"/>
        <v>0</v>
      </c>
    </row>
    <row r="10" spans="1:6" x14ac:dyDescent="0.2">
      <c r="A10" s="72" t="s">
        <v>172</v>
      </c>
      <c r="B10" s="34">
        <v>0</v>
      </c>
      <c r="C10" s="34">
        <v>0</v>
      </c>
      <c r="D10" s="34">
        <v>0</v>
      </c>
      <c r="E10" s="34">
        <f t="shared" si="1"/>
        <v>0</v>
      </c>
      <c r="F10" s="34">
        <f t="shared" si="0"/>
        <v>0</v>
      </c>
    </row>
    <row r="11" spans="1:6" x14ac:dyDescent="0.2">
      <c r="A11" s="72" t="s">
        <v>174</v>
      </c>
      <c r="B11" s="34">
        <v>0</v>
      </c>
      <c r="C11" s="34">
        <v>0</v>
      </c>
      <c r="D11" s="34">
        <v>0</v>
      </c>
      <c r="E11" s="34">
        <f t="shared" si="1"/>
        <v>0</v>
      </c>
      <c r="F11" s="34">
        <f t="shared" si="0"/>
        <v>0</v>
      </c>
    </row>
    <row r="12" spans="1:6" x14ac:dyDescent="0.2">
      <c r="A12" s="71" t="s">
        <v>179</v>
      </c>
      <c r="B12" s="62">
        <f>SUM(B13:B21)</f>
        <v>493846387.17000008</v>
      </c>
      <c r="C12" s="62">
        <f>SUM(C13:C21)</f>
        <v>201832002.05000001</v>
      </c>
      <c r="D12" s="62">
        <f>SUM(D13:D21)</f>
        <v>173870360.05000001</v>
      </c>
      <c r="E12" s="62">
        <f>SUM(E13:E21)</f>
        <v>521808029.17000008</v>
      </c>
      <c r="F12" s="62">
        <f>SUM(F13:F21)</f>
        <v>27961642.00000006</v>
      </c>
    </row>
    <row r="13" spans="1:6" x14ac:dyDescent="0.2">
      <c r="A13" s="72" t="s">
        <v>180</v>
      </c>
      <c r="B13" s="34">
        <v>0</v>
      </c>
      <c r="C13" s="34">
        <v>0</v>
      </c>
      <c r="D13" s="34">
        <v>0</v>
      </c>
      <c r="E13" s="34">
        <f>B13+C13-D13</f>
        <v>0</v>
      </c>
      <c r="F13" s="34">
        <f t="shared" ref="F13:F21" si="2">E13-B13</f>
        <v>0</v>
      </c>
    </row>
    <row r="14" spans="1:6" x14ac:dyDescent="0.2">
      <c r="A14" s="72" t="s">
        <v>182</v>
      </c>
      <c r="B14" s="73">
        <v>0</v>
      </c>
      <c r="C14" s="73">
        <v>0</v>
      </c>
      <c r="D14" s="73">
        <v>0</v>
      </c>
      <c r="E14" s="73">
        <f t="shared" ref="E14:E21" si="3">B14+C14-D14</f>
        <v>0</v>
      </c>
      <c r="F14" s="73">
        <f t="shared" si="2"/>
        <v>0</v>
      </c>
    </row>
    <row r="15" spans="1:6" x14ac:dyDescent="0.2">
      <c r="A15" s="72" t="s">
        <v>184</v>
      </c>
      <c r="B15" s="73">
        <v>429612681.10000002</v>
      </c>
      <c r="C15" s="73">
        <v>201832002.05000001</v>
      </c>
      <c r="D15" s="73">
        <v>173870360.05000001</v>
      </c>
      <c r="E15" s="73">
        <f t="shared" si="3"/>
        <v>457574323.10000008</v>
      </c>
      <c r="F15" s="73">
        <f t="shared" si="2"/>
        <v>27961642.00000006</v>
      </c>
    </row>
    <row r="16" spans="1:6" x14ac:dyDescent="0.2">
      <c r="A16" s="72" t="s">
        <v>186</v>
      </c>
      <c r="B16" s="34">
        <v>95454117.340000004</v>
      </c>
      <c r="C16" s="34">
        <v>0</v>
      </c>
      <c r="D16" s="34">
        <v>0</v>
      </c>
      <c r="E16" s="34">
        <f t="shared" si="3"/>
        <v>95454117.340000004</v>
      </c>
      <c r="F16" s="34">
        <f t="shared" si="2"/>
        <v>0</v>
      </c>
    </row>
    <row r="17" spans="1:6" x14ac:dyDescent="0.2">
      <c r="A17" s="72" t="s">
        <v>188</v>
      </c>
      <c r="B17" s="34">
        <v>308430.75</v>
      </c>
      <c r="C17" s="34">
        <v>0</v>
      </c>
      <c r="D17" s="34">
        <v>0</v>
      </c>
      <c r="E17" s="34">
        <f t="shared" si="3"/>
        <v>308430.75</v>
      </c>
      <c r="F17" s="34">
        <f t="shared" si="2"/>
        <v>0</v>
      </c>
    </row>
    <row r="18" spans="1:6" x14ac:dyDescent="0.2">
      <c r="A18" s="72" t="s">
        <v>190</v>
      </c>
      <c r="B18" s="34">
        <v>-31528842.02</v>
      </c>
      <c r="C18" s="34">
        <v>0</v>
      </c>
      <c r="D18" s="34">
        <v>0</v>
      </c>
      <c r="E18" s="34">
        <f t="shared" si="3"/>
        <v>-31528842.02</v>
      </c>
      <c r="F18" s="34">
        <f t="shared" si="2"/>
        <v>0</v>
      </c>
    </row>
    <row r="19" spans="1:6" x14ac:dyDescent="0.2">
      <c r="A19" s="72" t="s">
        <v>192</v>
      </c>
      <c r="B19" s="34">
        <v>0</v>
      </c>
      <c r="C19" s="34">
        <v>0</v>
      </c>
      <c r="D19" s="34">
        <v>0</v>
      </c>
      <c r="E19" s="34">
        <f t="shared" si="3"/>
        <v>0</v>
      </c>
      <c r="F19" s="34">
        <f t="shared" si="2"/>
        <v>0</v>
      </c>
    </row>
    <row r="20" spans="1:6" x14ac:dyDescent="0.2">
      <c r="A20" s="72" t="s">
        <v>194</v>
      </c>
      <c r="B20" s="34">
        <v>0</v>
      </c>
      <c r="C20" s="34">
        <v>0</v>
      </c>
      <c r="D20" s="34">
        <v>0</v>
      </c>
      <c r="E20" s="34">
        <f t="shared" si="3"/>
        <v>0</v>
      </c>
      <c r="F20" s="34">
        <f t="shared" si="2"/>
        <v>0</v>
      </c>
    </row>
    <row r="21" spans="1:6" x14ac:dyDescent="0.2">
      <c r="A21" s="72" t="s">
        <v>195</v>
      </c>
      <c r="B21" s="34">
        <v>0</v>
      </c>
      <c r="C21" s="34">
        <v>0</v>
      </c>
      <c r="D21" s="34">
        <v>0</v>
      </c>
      <c r="E21" s="34">
        <f t="shared" si="3"/>
        <v>0</v>
      </c>
      <c r="F21" s="34">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view="pageBreakPreview" zoomScale="60" zoomScaleNormal="100" workbookViewId="0">
      <selection activeCell="P24" sqref="P24"/>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13000000</v>
      </c>
      <c r="E3" s="74">
        <f>E16+E30</f>
        <v>7300000</v>
      </c>
    </row>
    <row r="4" spans="1:5" ht="11.25" customHeight="1" x14ac:dyDescent="0.2">
      <c r="A4" s="76" t="s">
        <v>260</v>
      </c>
      <c r="B4" s="33"/>
      <c r="C4" s="33"/>
      <c r="D4" s="33"/>
      <c r="E4" s="33"/>
    </row>
    <row r="5" spans="1:5" ht="11.25" customHeight="1" x14ac:dyDescent="0.2">
      <c r="A5" s="55" t="s">
        <v>261</v>
      </c>
      <c r="B5" s="33"/>
      <c r="C5" s="33"/>
      <c r="D5" s="62">
        <f>SUM(D6:D8)</f>
        <v>13000000</v>
      </c>
      <c r="E5" s="62">
        <f>SUM(E6:E8)</f>
        <v>7300000</v>
      </c>
    </row>
    <row r="6" spans="1:5" ht="11.25" customHeight="1" x14ac:dyDescent="0.2">
      <c r="A6" s="77" t="s">
        <v>262</v>
      </c>
      <c r="B6" s="33"/>
      <c r="C6" s="33"/>
      <c r="D6" s="34">
        <v>13000000</v>
      </c>
      <c r="E6" s="34">
        <v>7300000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13000000</v>
      </c>
      <c r="E16" s="62">
        <f>E10+E5</f>
        <v>7300000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57593889.549999997</v>
      </c>
      <c r="E32" s="62">
        <v>33787632.780000001</v>
      </c>
    </row>
    <row r="33" spans="1:5" ht="11.25" customHeight="1" x14ac:dyDescent="0.2">
      <c r="A33" s="79"/>
      <c r="B33" s="33"/>
      <c r="C33" s="33"/>
      <c r="D33" s="33"/>
      <c r="E33" s="33"/>
    </row>
    <row r="34" spans="1:5" ht="11.25" customHeight="1" x14ac:dyDescent="0.2">
      <c r="A34" s="55" t="s">
        <v>272</v>
      </c>
      <c r="B34" s="33"/>
      <c r="C34" s="33"/>
      <c r="D34" s="62">
        <f>D32+D3</f>
        <v>70593889.549999997</v>
      </c>
      <c r="E34" s="62">
        <f>E32+E3</f>
        <v>41087632.780000001</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EFE!Área_de_impresión</vt:lpstr>
      <vt:lpstr>ESF!Área_de_impresión</vt:lpstr>
      <vt:lpstr>'REV Det'!Área_de_impresión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Tesoreria</cp:lastModifiedBy>
  <cp:lastPrinted>2024-05-18T14:39:36Z</cp:lastPrinted>
  <dcterms:created xsi:type="dcterms:W3CDTF">2022-05-30T14:17:15Z</dcterms:created>
  <dcterms:modified xsi:type="dcterms:W3CDTF">2024-05-19T02:30:40Z</dcterms:modified>
</cp:coreProperties>
</file>