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<sst xmlns="http://schemas.openxmlformats.org/spreadsheetml/2006/main" count="830" uniqueCount="634">
  <si>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</si>
  <si>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</si>
  <si>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</si>
  <si>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</si>
  <si>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</si>
  <si>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</si>
  <si>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</si>
  <si>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</si>
  <si>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</si>
  <si>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</si>
  <si>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</si>
  <si>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</si>
  <si>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</si>
  <si>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</si>
  <si>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</si>
  <si>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</si>
  <si>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</si>
  <si>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</si>
  <si>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</si>
  <si>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</si>
  <si>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</si>
  <si>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</si>
  <si>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</si>
  <si>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</si>
  <si>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</si>
  <si>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</si>
  <si>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</si>
  <si>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</si>
  <si>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</si>
  <si>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</si>
  <si>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</si>
  <si>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</si>
  <si>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</si>
  <si>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</si>
  <si>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</si>
  <si>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</si>
  <si>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</si>
  <si>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</si>
  <si>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</si>
  <si>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</si>
  <si>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</si>
  <si>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</si>
  <si>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</si>
  <si>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</si>
  <si>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</si>
  <si>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</si>
  <si>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</si>
  <si>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</si>
  <si>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</si>
  <si>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</si>
  <si>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</si>
  <si>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</si>
  <si>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</si>
  <si>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</si>
  <si>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</si>
  <si>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</si>
  <si>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</si>
  <si>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</si>
  <si>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</si>
  <si>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</si>
  <si>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</si>
  <si>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</si>
  <si>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</si>
  <si>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</si>
  <si>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</si>
  <si>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</si>
  <si>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</si>
  <si>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</si>
  <si>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</si>
  <si>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</si>
  <si>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</si>
  <si>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</si>
  <si>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</si>
  <si>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</si>
  <si>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</si>
  <si>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</si>
  <si>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</si>
  <si>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</si>
  <si>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</si>
  <si>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</si>
  <si>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</si>
  <si>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</si>
  <si>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</si>
  <si>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</si>
  <si>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</si>
  <si>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</si>
  <si>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</si>
  <si>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</si>
  <si>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</si>
  <si>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</si>
  <si>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</si>
  <si>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</si>
  <si>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</si>
  <si>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</si>
  <si>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</si>
  <si>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</si>
  <si>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</si>
  <si>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</si>
  <si>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</si>
  <si>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</si>
  <si>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</si>
  <si>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</si>
  <si>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</si>
  <si>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</si>
  <si>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</si>
  <si>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</si>
  <si>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</si>
  <si>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</si>
  <si>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</si>
  <si>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</si>
  <si>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</si>
  <si>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</si>
  <si>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</si>
  <si>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</si>
  <si>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</si>
  <si>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</si>
  <si>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</si>
  <si>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</si>
  <si>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</si>
  <si>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</si>
  <si>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</si>
  <si>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</si>
  <si>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SALVATIERRA, GTO.</t>
  </si>
  <si>
    <t>al 31 de Diciembre de 2018 y al 31 de Diciembre de 2019</t>
  </si>
  <si>
    <t>Formato 2 Informe Analítico de la Deuda Pública y Otros Pasivos - LDF</t>
  </si>
  <si>
    <t>Informe Analítico de la Deuda Pública y Otros Pasivos - LDF</t>
  </si>
  <si>
    <t>Al 31 de Diciembre de 2018 y al 31 de Diciembre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</si>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</sst>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2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sz val="8"/>
      <color indexed="9"/>
      <name val="Intro Boo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2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8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8" fillId="0" borderId="14" xfId="0" applyFont="1" applyBorder="1" applyAlignment="1">
      <alignment horizontal="left" vertical="center" indent="2"/>
    </xf>
    <xf numFmtId="0" fontId="48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4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indent="2"/>
    </xf>
    <xf numFmtId="49" fontId="0" fillId="0" borderId="14" xfId="0" applyNumberFormat="1" applyFill="1" applyBorder="1" applyAlignment="1">
      <alignment horizontal="left" vertical="center" indent="3"/>
    </xf>
    <xf numFmtId="49" fontId="0" fillId="0" borderId="14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48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ill="1" applyBorder="1" applyAlignment="1">
      <alignment horizontal="left" indent="3"/>
    </xf>
    <xf numFmtId="49" fontId="48" fillId="0" borderId="14" xfId="0" applyNumberFormat="1" applyFont="1" applyFill="1" applyBorder="1" applyAlignment="1">
      <alignment horizontal="left" indent="2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3"/>
    </xf>
    <xf numFmtId="49" fontId="0" fillId="0" borderId="14" xfId="0" applyNumberFormat="1" applyFont="1" applyFill="1" applyBorder="1" applyAlignment="1">
      <alignment horizontal="left" indent="3"/>
    </xf>
    <xf numFmtId="49" fontId="0" fillId="0" borderId="15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>
      <alignment horizontal="right" vertical="center"/>
    </xf>
    <xf numFmtId="43" fontId="48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3" xfId="46" applyFont="1" applyFill="1" applyBorder="1" applyAlignment="1">
      <alignment horizontal="right"/>
    </xf>
    <xf numFmtId="43" fontId="0" fillId="33" borderId="17" xfId="46" applyFont="1" applyFill="1" applyBorder="1" applyAlignment="1">
      <alignment horizontal="right"/>
    </xf>
    <xf numFmtId="43" fontId="0" fillId="0" borderId="13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32" fillId="0" borderId="13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43" fontId="0" fillId="0" borderId="15" xfId="46" applyFont="1" applyFill="1" applyBorder="1" applyAlignment="1">
      <alignment horizontal="right"/>
    </xf>
    <xf numFmtId="0" fontId="0" fillId="0" borderId="13" xfId="0" applyBorder="1" applyAlignment="1">
      <alignment/>
    </xf>
    <xf numFmtId="0" fontId="48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2" fillId="0" borderId="15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0" fillId="0" borderId="13" xfId="0" applyBorder="1" applyAlignment="1">
      <alignment horizontal="left" indent="3"/>
    </xf>
    <xf numFmtId="0" fontId="0" fillId="33" borderId="17" xfId="0" applyFill="1" applyBorder="1" applyAlignment="1">
      <alignment vertical="center"/>
    </xf>
    <xf numFmtId="43" fontId="48" fillId="0" borderId="13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46" applyFont="1" applyFill="1" applyBorder="1" applyAlignment="1" applyProtection="1">
      <alignment vertical="center"/>
      <protection locked="0"/>
    </xf>
    <xf numFmtId="0" fontId="32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43" fontId="0" fillId="0" borderId="13" xfId="46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43" fontId="0" fillId="0" borderId="15" xfId="46" applyFont="1" applyFill="1" applyBorder="1" applyAlignment="1">
      <alignment/>
    </xf>
    <xf numFmtId="0" fontId="48" fillId="33" borderId="11" xfId="0" applyFont="1" applyFill="1" applyBorder="1" applyAlignment="1">
      <alignment horizontal="left" vertical="center" wrapText="1" indent="3"/>
    </xf>
    <xf numFmtId="43" fontId="48" fillId="0" borderId="13" xfId="46" applyFon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3" xfId="46" applyFont="1" applyFill="1" applyBorder="1" applyAlignment="1">
      <alignment/>
    </xf>
    <xf numFmtId="43" fontId="50" fillId="33" borderId="17" xfId="46" applyFont="1" applyFill="1" applyBorder="1" applyAlignment="1">
      <alignment/>
    </xf>
    <xf numFmtId="43" fontId="51" fillId="33" borderId="17" xfId="46" applyFont="1" applyFill="1" applyBorder="1" applyAlignment="1">
      <alignment/>
    </xf>
    <xf numFmtId="43" fontId="52" fillId="0" borderId="13" xfId="46" applyFont="1" applyFill="1" applyBorder="1" applyAlignment="1" applyProtection="1">
      <alignment/>
      <protection locked="0"/>
    </xf>
    <xf numFmtId="43" fontId="48" fillId="0" borderId="13" xfId="46" applyFont="1" applyFill="1" applyBorder="1" applyAlignment="1">
      <alignment/>
    </xf>
    <xf numFmtId="0" fontId="48" fillId="0" borderId="13" xfId="0" applyFont="1" applyFill="1" applyBorder="1" applyAlignment="1">
      <alignment horizontal="left" vertical="center" wrapText="1" indent="3"/>
    </xf>
    <xf numFmtId="0" fontId="48" fillId="0" borderId="15" xfId="0" applyFont="1" applyFill="1" applyBorder="1" applyAlignment="1">
      <alignment horizontal="left" vertical="center" wrapText="1" indent="3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vertical="center"/>
    </xf>
    <xf numFmtId="0" fontId="48" fillId="0" borderId="15" xfId="0" applyFont="1" applyFill="1" applyBorder="1" applyAlignment="1">
      <alignment horizontal="left" vertical="center" indent="3"/>
    </xf>
    <xf numFmtId="43" fontId="0" fillId="0" borderId="15" xfId="46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indent="6"/>
    </xf>
    <xf numFmtId="43" fontId="0" fillId="0" borderId="18" xfId="46" applyFont="1" applyFill="1" applyBorder="1" applyAlignment="1" applyProtection="1">
      <alignment vertical="center"/>
      <protection locked="0"/>
    </xf>
    <xf numFmtId="0" fontId="48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51" fillId="33" borderId="17" xfId="46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43" fontId="48" fillId="0" borderId="13" xfId="46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/>
      <protection locked="0"/>
    </xf>
    <xf numFmtId="43" fontId="51" fillId="33" borderId="17" xfId="46" applyFont="1" applyFill="1" applyBorder="1" applyAlignment="1">
      <alignment/>
    </xf>
    <xf numFmtId="0" fontId="53" fillId="0" borderId="0" xfId="0" applyFont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indent="3"/>
    </xf>
    <xf numFmtId="0" fontId="54" fillId="0" borderId="0" xfId="0" applyFont="1" applyAlignment="1">
      <alignment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3" fontId="0" fillId="33" borderId="17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8" fillId="34" borderId="18" xfId="0" applyFont="1" applyFill="1" applyBorder="1" applyAlignment="1">
      <alignment horizontal="left" vertical="center" indent="3"/>
    </xf>
    <xf numFmtId="43" fontId="48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6"/>
    </xf>
    <xf numFmtId="43" fontId="0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9"/>
    </xf>
    <xf numFmtId="0" fontId="55" fillId="0" borderId="16" xfId="51" applyFont="1" applyBorder="1" applyAlignment="1">
      <alignment horizontal="left" vertical="top"/>
      <protection/>
    </xf>
    <xf numFmtId="0" fontId="56" fillId="0" borderId="16" xfId="51" applyFont="1" applyBorder="1" applyAlignment="1">
      <alignment horizontal="left" vertical="top"/>
      <protection/>
    </xf>
    <xf numFmtId="0" fontId="0" fillId="34" borderId="13" xfId="0" applyFill="1" applyBorder="1" applyAlignment="1">
      <alignment horizontal="left" vertical="center" indent="3"/>
    </xf>
    <xf numFmtId="43" fontId="0" fillId="34" borderId="13" xfId="46" applyFont="1" applyFill="1" applyBorder="1" applyAlignment="1">
      <alignment vertical="center"/>
    </xf>
    <xf numFmtId="0" fontId="48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0" fillId="34" borderId="13" xfId="0" applyFill="1" applyBorder="1" applyAlignment="1">
      <alignment horizontal="left" indent="3"/>
    </xf>
    <xf numFmtId="0" fontId="48" fillId="34" borderId="13" xfId="0" applyFont="1" applyFill="1" applyBorder="1" applyAlignment="1">
      <alignment horizontal="left" indent="3"/>
    </xf>
    <xf numFmtId="0" fontId="0" fillId="0" borderId="15" xfId="0" applyBorder="1" applyAlignment="1">
      <alignment vertical="center"/>
    </xf>
    <xf numFmtId="43" fontId="0" fillId="0" borderId="15" xfId="46" applyFont="1" applyBorder="1" applyAlignment="1">
      <alignment/>
    </xf>
    <xf numFmtId="0" fontId="0" fillId="0" borderId="0" xfId="0" applyBorder="1" applyAlignment="1">
      <alignment/>
    </xf>
    <xf numFmtId="3" fontId="48" fillId="33" borderId="11" xfId="0" applyNumberFormat="1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 horizontal="center" vertical="center" wrapText="1"/>
    </xf>
    <xf numFmtId="43" fontId="48" fillId="0" borderId="18" xfId="46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43" fontId="0" fillId="0" borderId="15" xfId="46" applyFont="1" applyBorder="1" applyAlignment="1">
      <alignment vertical="center"/>
    </xf>
    <xf numFmtId="0" fontId="0" fillId="0" borderId="0" xfId="0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43" fontId="48" fillId="0" borderId="19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/>
      <protection locked="0"/>
    </xf>
    <xf numFmtId="0" fontId="57" fillId="0" borderId="16" xfId="51" applyFont="1" applyBorder="1" applyAlignment="1">
      <alignment horizontal="left"/>
      <protection/>
    </xf>
    <xf numFmtId="0" fontId="0" fillId="0" borderId="13" xfId="0" applyFill="1" applyBorder="1" applyAlignment="1">
      <alignment horizontal="left" vertical="center" wrapText="1" indent="6"/>
    </xf>
    <xf numFmtId="43" fontId="48" fillId="0" borderId="14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 wrapText="1"/>
      <protection locked="0"/>
    </xf>
    <xf numFmtId="43" fontId="0" fillId="0" borderId="14" xfId="46" applyFont="1" applyFill="1" applyBorder="1" applyAlignment="1">
      <alignment vertical="center"/>
    </xf>
    <xf numFmtId="43" fontId="0" fillId="0" borderId="20" xfId="46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43" fontId="48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left" indent="3"/>
    </xf>
    <xf numFmtId="43" fontId="0" fillId="0" borderId="20" xfId="46" applyFont="1" applyBorder="1" applyAlignment="1">
      <alignment horizontal="center"/>
    </xf>
    <xf numFmtId="0" fontId="49" fillId="0" borderId="21" xfId="0" applyFont="1" applyBorder="1" applyAlignment="1">
      <alignment horizontal="left" vertical="center"/>
    </xf>
    <xf numFmtId="0" fontId="48" fillId="33" borderId="22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8" fillId="0" borderId="2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 applyProtection="1">
      <alignment horizontal="center" vertical="center"/>
      <protection/>
    </xf>
    <xf numFmtId="3" fontId="48" fillId="33" borderId="11" xfId="0" applyNumberFormat="1" applyFont="1" applyFill="1" applyBorder="1" applyAlignment="1">
      <alignment horizontal="center" vertical="center"/>
    </xf>
    <xf numFmtId="3" fontId="48" fillId="33" borderId="15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70" zoomScaleNormal="70" zoomScalePageLayoutView="0" workbookViewId="0" topLeftCell="A1">
      <selection activeCell="D42" sqref="D42"/>
    </sheetView>
  </sheetViews>
  <sheetFormatPr defaultColWidth="14.7109375" defaultRowHeight="15" zeroHeight="1"/>
  <cols>
    <col min="1" max="1" width="78.00390625" style="19" customWidth="1"/>
    <col min="2" max="3" width="22.140625" style="0" bestFit="1" customWidth="1"/>
    <col min="4" max="4" width="75.57421875" style="19" customWidth="1"/>
    <col min="5" max="5" width="20.00390625" style="0" customWidth="1"/>
    <col min="6" max="6" width="20.7109375" style="0" customWidth="1"/>
  </cols>
  <sheetData>
    <row r="1" spans="1:6" s="1" customFormat="1" ht="37.5" customHeight="1">
      <c r="A1" s="143" t="s">
        <v>0</v>
      </c>
      <c r="B1" s="143"/>
      <c r="C1" s="143"/>
      <c r="D1" s="143"/>
      <c r="E1" s="143"/>
      <c r="F1" s="143"/>
    </row>
    <row r="2" spans="1:6" ht="15">
      <c r="A2" s="144" t="s">
        <v>122</v>
      </c>
      <c r="B2" s="145"/>
      <c r="C2" s="145"/>
      <c r="D2" s="145"/>
      <c r="E2" s="145"/>
      <c r="F2" s="146"/>
    </row>
    <row r="3" spans="1:6" ht="15">
      <c r="A3" s="147" t="s">
        <v>1</v>
      </c>
      <c r="B3" s="148"/>
      <c r="C3" s="148"/>
      <c r="D3" s="148"/>
      <c r="E3" s="148"/>
      <c r="F3" s="149"/>
    </row>
    <row r="4" spans="1:6" ht="15">
      <c r="A4" s="150" t="s">
        <v>123</v>
      </c>
      <c r="B4" s="151"/>
      <c r="C4" s="151"/>
      <c r="D4" s="151"/>
      <c r="E4" s="151"/>
      <c r="F4" s="152"/>
    </row>
    <row r="5" spans="1:6" ht="15">
      <c r="A5" s="153" t="s">
        <v>2</v>
      </c>
      <c r="B5" s="154"/>
      <c r="C5" s="154"/>
      <c r="D5" s="154"/>
      <c r="E5" s="154"/>
      <c r="F5" s="155"/>
    </row>
    <row r="6" spans="1:6" s="6" customFormat="1" ht="15">
      <c r="A6" s="2" t="s">
        <v>3</v>
      </c>
      <c r="B6" s="3">
        <v>2019</v>
      </c>
      <c r="C6" s="4">
        <v>2018</v>
      </c>
      <c r="D6" s="5" t="s">
        <v>4</v>
      </c>
      <c r="E6" s="3">
        <v>2019</v>
      </c>
      <c r="F6" s="4">
        <v>2018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32">
        <f>SUM(B10:B16)</f>
        <v>62190695.61</v>
      </c>
      <c r="C9" s="32">
        <f>SUM(C10:C16)</f>
        <v>56445154.830000006</v>
      </c>
      <c r="D9" s="20" t="s">
        <v>10</v>
      </c>
      <c r="E9" s="32">
        <f>SUM(E10:E18)</f>
        <v>23229566.310000002</v>
      </c>
      <c r="F9" s="32">
        <f>SUM(F10:F18)</f>
        <v>31347928.619999997</v>
      </c>
    </row>
    <row r="10" spans="1:6" ht="15">
      <c r="A10" s="14" t="s">
        <v>11</v>
      </c>
      <c r="B10" s="32"/>
      <c r="C10" s="32"/>
      <c r="D10" s="21" t="s">
        <v>12</v>
      </c>
      <c r="E10" s="35">
        <v>1232421.88</v>
      </c>
      <c r="F10" s="35">
        <v>2797335.05</v>
      </c>
    </row>
    <row r="11" spans="1:6" ht="15">
      <c r="A11" s="14" t="s">
        <v>13</v>
      </c>
      <c r="B11" s="35">
        <v>60470510.01</v>
      </c>
      <c r="C11" s="35">
        <v>53664597.95</v>
      </c>
      <c r="D11" s="21" t="s">
        <v>14</v>
      </c>
      <c r="E11" s="35">
        <v>5775199.05</v>
      </c>
      <c r="F11" s="35">
        <v>9351746.08</v>
      </c>
    </row>
    <row r="12" spans="1:6" ht="15">
      <c r="A12" s="14" t="s">
        <v>15</v>
      </c>
      <c r="B12" s="32"/>
      <c r="C12" s="32"/>
      <c r="D12" s="21" t="s">
        <v>16</v>
      </c>
      <c r="E12" s="35">
        <v>8606499.06</v>
      </c>
      <c r="F12" s="35">
        <v>9104265.73</v>
      </c>
    </row>
    <row r="13" spans="1:6" ht="15">
      <c r="A13" s="14" t="s">
        <v>17</v>
      </c>
      <c r="B13" s="35">
        <v>1000140.31</v>
      </c>
      <c r="C13" s="35">
        <v>2060511.59</v>
      </c>
      <c r="D13" s="21" t="s">
        <v>18</v>
      </c>
      <c r="E13" s="32"/>
      <c r="F13" s="32"/>
    </row>
    <row r="14" spans="1:6" ht="15">
      <c r="A14" s="14" t="s">
        <v>19</v>
      </c>
      <c r="B14" s="35">
        <v>720045.29</v>
      </c>
      <c r="C14" s="35">
        <v>720045.29</v>
      </c>
      <c r="D14" s="21" t="s">
        <v>20</v>
      </c>
      <c r="E14" s="35">
        <v>1266339.59</v>
      </c>
      <c r="F14" s="35">
        <v>1266339.59</v>
      </c>
    </row>
    <row r="15" spans="1:6" ht="15">
      <c r="A15" s="14" t="s">
        <v>21</v>
      </c>
      <c r="B15" s="32"/>
      <c r="C15" s="32"/>
      <c r="D15" s="21" t="s">
        <v>22</v>
      </c>
      <c r="E15" s="32"/>
      <c r="F15" s="32"/>
    </row>
    <row r="16" spans="1:6" ht="15">
      <c r="A16" s="14" t="s">
        <v>23</v>
      </c>
      <c r="B16" s="32"/>
      <c r="C16" s="32"/>
      <c r="D16" s="21" t="s">
        <v>24</v>
      </c>
      <c r="E16" s="35">
        <v>4235933.08</v>
      </c>
      <c r="F16" s="35">
        <v>3092541.52</v>
      </c>
    </row>
    <row r="17" spans="1:6" ht="15">
      <c r="A17" s="13" t="s">
        <v>25</v>
      </c>
      <c r="B17" s="32">
        <f>SUM(B18:B24)</f>
        <v>6184566.459999999</v>
      </c>
      <c r="C17" s="32">
        <f>SUM(C18:C24)</f>
        <v>5409766.529999999</v>
      </c>
      <c r="D17" s="21" t="s">
        <v>26</v>
      </c>
      <c r="E17" s="32"/>
      <c r="F17" s="32"/>
    </row>
    <row r="18" spans="1:6" ht="15">
      <c r="A18" s="15" t="s">
        <v>27</v>
      </c>
      <c r="B18" s="32"/>
      <c r="C18" s="32"/>
      <c r="D18" s="21" t="s">
        <v>28</v>
      </c>
      <c r="E18" s="35">
        <v>2113173.65</v>
      </c>
      <c r="F18" s="35">
        <v>5735700.65</v>
      </c>
    </row>
    <row r="19" spans="1:6" ht="15">
      <c r="A19" s="15" t="s">
        <v>29</v>
      </c>
      <c r="B19" s="35">
        <v>2564393.84</v>
      </c>
      <c r="C19" s="35">
        <v>2051693.78</v>
      </c>
      <c r="D19" s="20" t="s">
        <v>30</v>
      </c>
      <c r="E19" s="32">
        <f>SUM(E20:E22)</f>
        <v>0</v>
      </c>
      <c r="F19" s="32">
        <f>SUM(F20:F22)</f>
        <v>0</v>
      </c>
    </row>
    <row r="20" spans="1:6" ht="15">
      <c r="A20" s="15" t="s">
        <v>31</v>
      </c>
      <c r="B20" s="35">
        <v>370260.61</v>
      </c>
      <c r="C20" s="35">
        <v>265369.74</v>
      </c>
      <c r="D20" s="21" t="s">
        <v>32</v>
      </c>
      <c r="E20" s="35">
        <v>0</v>
      </c>
      <c r="F20" s="35">
        <v>0</v>
      </c>
    </row>
    <row r="21" spans="1:6" ht="15">
      <c r="A21" s="15" t="s">
        <v>33</v>
      </c>
      <c r="B21" s="35">
        <v>38880.96</v>
      </c>
      <c r="C21" s="35">
        <v>79879.96</v>
      </c>
      <c r="D21" s="21" t="s">
        <v>34</v>
      </c>
      <c r="E21" s="35">
        <v>0</v>
      </c>
      <c r="F21" s="35">
        <v>0</v>
      </c>
    </row>
    <row r="22" spans="1:6" ht="15">
      <c r="A22" s="15" t="s">
        <v>35</v>
      </c>
      <c r="B22" s="35">
        <v>11500</v>
      </c>
      <c r="C22" s="35">
        <v>6500</v>
      </c>
      <c r="D22" s="21" t="s">
        <v>36</v>
      </c>
      <c r="E22" s="35">
        <v>0</v>
      </c>
      <c r="F22" s="35">
        <v>0</v>
      </c>
    </row>
    <row r="23" spans="1:6" ht="1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ht="15">
      <c r="A24" s="15" t="s">
        <v>39</v>
      </c>
      <c r="B24" s="35">
        <v>3199531.05</v>
      </c>
      <c r="C24" s="35">
        <v>3006323.05</v>
      </c>
      <c r="D24" s="21" t="s">
        <v>40</v>
      </c>
      <c r="E24" s="35">
        <v>0</v>
      </c>
      <c r="F24" s="35">
        <v>0</v>
      </c>
    </row>
    <row r="25" spans="1:6" ht="15">
      <c r="A25" s="13" t="s">
        <v>41</v>
      </c>
      <c r="B25" s="32">
        <f>SUM(B26:B30)</f>
        <v>18971020.39</v>
      </c>
      <c r="C25" s="32">
        <f>SUM(C26:C30)</f>
        <v>14646625.35</v>
      </c>
      <c r="D25" s="21" t="s">
        <v>42</v>
      </c>
      <c r="E25" s="35">
        <v>0</v>
      </c>
      <c r="F25" s="35">
        <v>0</v>
      </c>
    </row>
    <row r="26" spans="1:6" ht="15">
      <c r="A26" s="15" t="s">
        <v>43</v>
      </c>
      <c r="B26" s="35">
        <v>563800</v>
      </c>
      <c r="C26" s="35">
        <v>500000</v>
      </c>
      <c r="D26" s="20" t="s">
        <v>44</v>
      </c>
      <c r="E26" s="35">
        <v>0</v>
      </c>
      <c r="F26" s="35">
        <v>0</v>
      </c>
    </row>
    <row r="27" spans="1:6" ht="15">
      <c r="A27" s="15" t="s">
        <v>45</v>
      </c>
      <c r="B27" s="35">
        <v>484765.38</v>
      </c>
      <c r="C27" s="35">
        <v>1112611.36</v>
      </c>
      <c r="D27" s="20" t="s">
        <v>46</v>
      </c>
      <c r="E27" s="32">
        <f>SUM(E28:E30)</f>
        <v>0</v>
      </c>
      <c r="F27" s="32">
        <f>SUM(F28:F30)</f>
        <v>0</v>
      </c>
    </row>
    <row r="28" spans="1:6" ht="1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ht="15">
      <c r="A29" s="15" t="s">
        <v>49</v>
      </c>
      <c r="B29" s="35">
        <v>17922455.01</v>
      </c>
      <c r="C29" s="35">
        <v>13034013.99</v>
      </c>
      <c r="D29" s="21" t="s">
        <v>50</v>
      </c>
      <c r="E29" s="35">
        <v>0</v>
      </c>
      <c r="F29" s="35">
        <v>0</v>
      </c>
    </row>
    <row r="30" spans="1:6" ht="1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ht="1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ht="1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ht="15">
      <c r="A33" s="15" t="s">
        <v>57</v>
      </c>
      <c r="B33" s="32"/>
      <c r="C33" s="32"/>
      <c r="D33" s="21" t="s">
        <v>58</v>
      </c>
      <c r="E33" s="32"/>
      <c r="F33" s="32"/>
    </row>
    <row r="34" spans="1:6" ht="15">
      <c r="A34" s="15" t="s">
        <v>59</v>
      </c>
      <c r="B34" s="32"/>
      <c r="C34" s="32"/>
      <c r="D34" s="21" t="s">
        <v>60</v>
      </c>
      <c r="E34" s="32"/>
      <c r="F34" s="32"/>
    </row>
    <row r="35" spans="1:6" ht="15">
      <c r="A35" s="15" t="s">
        <v>61</v>
      </c>
      <c r="B35" s="32"/>
      <c r="C35" s="32"/>
      <c r="D35" s="21" t="s">
        <v>62</v>
      </c>
      <c r="E35" s="32"/>
      <c r="F35" s="32"/>
    </row>
    <row r="36" spans="1:6" ht="15">
      <c r="A36" s="15" t="s">
        <v>63</v>
      </c>
      <c r="B36" s="32"/>
      <c r="C36" s="32"/>
      <c r="D36" s="21" t="s">
        <v>64</v>
      </c>
      <c r="E36" s="32"/>
      <c r="F36" s="32"/>
    </row>
    <row r="37" spans="1:6" ht="1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ht="1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ht="1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ht="1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ht="1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ht="1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ht="1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ht="1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ht="1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ht="15">
      <c r="A46" s="11"/>
      <c r="B46" s="33"/>
      <c r="C46" s="33"/>
      <c r="D46" s="22"/>
      <c r="E46" s="33"/>
      <c r="F46" s="33"/>
    </row>
    <row r="47" spans="1:6" ht="15">
      <c r="A47" s="16" t="s">
        <v>83</v>
      </c>
      <c r="B47" s="34">
        <f>B9+B17+B25+B31+B37+B38+B41</f>
        <v>87346282.46</v>
      </c>
      <c r="C47" s="34">
        <f>C9+C17+C25+C31+C37+C38+C41</f>
        <v>76501546.71000001</v>
      </c>
      <c r="D47" s="23" t="s">
        <v>84</v>
      </c>
      <c r="E47" s="34">
        <f>E9+E19+E23+E26+E27+E31+E38+E42</f>
        <v>23229566.310000002</v>
      </c>
      <c r="F47" s="34">
        <f>F9+F19+F23+F26+F27+F31+F38+F42</f>
        <v>31347928.619999997</v>
      </c>
    </row>
    <row r="48" spans="1:6" ht="15">
      <c r="A48" s="11"/>
      <c r="B48" s="33"/>
      <c r="C48" s="33"/>
      <c r="D48" s="22"/>
      <c r="E48" s="33"/>
      <c r="F48" s="33"/>
    </row>
    <row r="49" spans="1:6" ht="15">
      <c r="A49" s="10" t="s">
        <v>85</v>
      </c>
      <c r="B49" s="33"/>
      <c r="C49" s="33"/>
      <c r="D49" s="23" t="s">
        <v>86</v>
      </c>
      <c r="E49" s="33"/>
      <c r="F49" s="33"/>
    </row>
    <row r="50" spans="1:6" ht="1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ht="1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ht="15">
      <c r="A52" s="13" t="s">
        <v>91</v>
      </c>
      <c r="B52" s="35">
        <v>433316123.7</v>
      </c>
      <c r="C52" s="35">
        <v>445474526.98</v>
      </c>
      <c r="D52" s="20" t="s">
        <v>92</v>
      </c>
      <c r="E52" s="35">
        <v>10000000</v>
      </c>
      <c r="F52" s="35">
        <v>10000000</v>
      </c>
    </row>
    <row r="53" spans="1:6" ht="15">
      <c r="A53" s="13" t="s">
        <v>93</v>
      </c>
      <c r="B53" s="35">
        <v>72552625.71</v>
      </c>
      <c r="C53" s="35">
        <v>62199259.16</v>
      </c>
      <c r="D53" s="20" t="s">
        <v>94</v>
      </c>
      <c r="E53" s="35">
        <v>0</v>
      </c>
      <c r="F53" s="35">
        <v>0</v>
      </c>
    </row>
    <row r="54" spans="1:6" ht="15">
      <c r="A54" s="13" t="s">
        <v>95</v>
      </c>
      <c r="B54" s="35">
        <v>437430.75</v>
      </c>
      <c r="C54" s="35">
        <v>430076.34</v>
      </c>
      <c r="D54" s="20" t="s">
        <v>96</v>
      </c>
      <c r="E54" s="35">
        <v>0</v>
      </c>
      <c r="F54" s="35">
        <v>0</v>
      </c>
    </row>
    <row r="55" spans="1:6" ht="15">
      <c r="A55" s="13" t="s">
        <v>97</v>
      </c>
      <c r="B55" s="35">
        <v>-3179643.51</v>
      </c>
      <c r="C55" s="35">
        <v>-3179643.51</v>
      </c>
      <c r="D55" s="24" t="s">
        <v>98</v>
      </c>
      <c r="E55" s="35">
        <v>0</v>
      </c>
      <c r="F55" s="35">
        <v>0</v>
      </c>
    </row>
    <row r="56" spans="1:6" ht="1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ht="1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10000000</v>
      </c>
      <c r="F57" s="34">
        <f>SUM(F50:F55)</f>
        <v>10000000</v>
      </c>
    </row>
    <row r="58" spans="1:6" ht="1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ht="15">
      <c r="A59" s="11"/>
      <c r="B59" s="33"/>
      <c r="C59" s="33"/>
      <c r="D59" s="23" t="s">
        <v>103</v>
      </c>
      <c r="E59" s="34">
        <f>E47+E57</f>
        <v>33229566.310000002</v>
      </c>
      <c r="F59" s="34">
        <f>F47+F57</f>
        <v>41347928.62</v>
      </c>
    </row>
    <row r="60" spans="1:6" ht="15">
      <c r="A60" s="16" t="s">
        <v>104</v>
      </c>
      <c r="B60" s="34">
        <f>SUM(B50:B58)</f>
        <v>503126536.65</v>
      </c>
      <c r="C60" s="34">
        <f>SUM(C50:C58)</f>
        <v>504924218.96999997</v>
      </c>
      <c r="D60" s="22"/>
      <c r="E60" s="33"/>
      <c r="F60" s="33"/>
    </row>
    <row r="61" spans="1:6" ht="15">
      <c r="A61" s="11"/>
      <c r="B61" s="33"/>
      <c r="C61" s="33"/>
      <c r="D61" s="25" t="s">
        <v>105</v>
      </c>
      <c r="E61" s="33"/>
      <c r="F61" s="33"/>
    </row>
    <row r="62" spans="1:6" ht="15">
      <c r="A62" s="16" t="s">
        <v>106</v>
      </c>
      <c r="B62" s="34">
        <f>SUM(B47+B60)</f>
        <v>590472819.11</v>
      </c>
      <c r="C62" s="34">
        <f>SUM(C47+C60)</f>
        <v>581425765.68</v>
      </c>
      <c r="D62" s="22"/>
      <c r="E62" s="33"/>
      <c r="F62" s="33"/>
    </row>
    <row r="63" spans="1:6" ht="15">
      <c r="A63" s="11"/>
      <c r="B63" s="30"/>
      <c r="C63" s="30"/>
      <c r="D63" s="26" t="s">
        <v>107</v>
      </c>
      <c r="E63" s="32">
        <f>SUM(E64:E66)</f>
        <v>30787961.86</v>
      </c>
      <c r="F63" s="32">
        <f>SUM(F64:F66)</f>
        <v>30082525.77</v>
      </c>
    </row>
    <row r="64" spans="1:6" ht="15">
      <c r="A64" s="11"/>
      <c r="B64" s="30"/>
      <c r="C64" s="30"/>
      <c r="D64" s="27" t="s">
        <v>108</v>
      </c>
      <c r="E64" s="35">
        <v>28565905.77</v>
      </c>
      <c r="F64" s="35">
        <v>28565905.77</v>
      </c>
    </row>
    <row r="65" spans="1:6" ht="15">
      <c r="A65" s="11"/>
      <c r="B65" s="30"/>
      <c r="C65" s="30"/>
      <c r="D65" s="28" t="s">
        <v>109</v>
      </c>
      <c r="E65" s="35">
        <v>1516620</v>
      </c>
      <c r="F65" s="35">
        <v>1516620</v>
      </c>
    </row>
    <row r="66" spans="1:6" ht="15">
      <c r="A66" s="11"/>
      <c r="B66" s="30"/>
      <c r="C66" s="30"/>
      <c r="D66" s="27" t="s">
        <v>110</v>
      </c>
      <c r="E66" s="35">
        <v>705436.09</v>
      </c>
      <c r="F66" s="35">
        <v>0</v>
      </c>
    </row>
    <row r="67" spans="1:6" ht="15">
      <c r="A67" s="11"/>
      <c r="B67" s="30"/>
      <c r="C67" s="30"/>
      <c r="D67" s="22"/>
      <c r="E67" s="33"/>
      <c r="F67" s="33"/>
    </row>
    <row r="68" spans="1:6" ht="15">
      <c r="A68" s="11"/>
      <c r="B68" s="30"/>
      <c r="C68" s="30"/>
      <c r="D68" s="26" t="s">
        <v>111</v>
      </c>
      <c r="E68" s="32">
        <f>SUM(E69:E73)</f>
        <v>439321367.56999993</v>
      </c>
      <c r="F68" s="32">
        <f>SUM(F69:F73)</f>
        <v>509995311.28999996</v>
      </c>
    </row>
    <row r="69" spans="1:6" ht="15">
      <c r="A69" s="17"/>
      <c r="B69" s="30"/>
      <c r="C69" s="30"/>
      <c r="D69" s="27" t="s">
        <v>112</v>
      </c>
      <c r="E69" s="35">
        <v>56241510.14</v>
      </c>
      <c r="F69" s="35">
        <v>87133923.37</v>
      </c>
    </row>
    <row r="70" spans="1:6" ht="15">
      <c r="A70" s="17"/>
      <c r="B70" s="30"/>
      <c r="C70" s="30"/>
      <c r="D70" s="27" t="s">
        <v>113</v>
      </c>
      <c r="E70" s="35">
        <v>376961707.78</v>
      </c>
      <c r="F70" s="35">
        <v>416743238.27</v>
      </c>
    </row>
    <row r="71" spans="1:6" ht="1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ht="1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ht="15">
      <c r="A73" s="17"/>
      <c r="B73" s="30"/>
      <c r="C73" s="30"/>
      <c r="D73" s="27" t="s">
        <v>116</v>
      </c>
      <c r="E73" s="35">
        <v>6118149.65</v>
      </c>
      <c r="F73" s="35">
        <v>6118149.65</v>
      </c>
    </row>
    <row r="74" spans="1:6" ht="15">
      <c r="A74" s="17"/>
      <c r="B74" s="30"/>
      <c r="C74" s="30"/>
      <c r="D74" s="22"/>
      <c r="E74" s="33"/>
      <c r="F74" s="33"/>
    </row>
    <row r="75" spans="1:6" ht="1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ht="1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ht="1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ht="15">
      <c r="A78" s="17"/>
      <c r="B78" s="30"/>
      <c r="C78" s="30"/>
      <c r="D78" s="22"/>
      <c r="E78" s="33"/>
      <c r="F78" s="33"/>
    </row>
    <row r="79" spans="1:6" ht="15">
      <c r="A79" s="17"/>
      <c r="B79" s="30"/>
      <c r="C79" s="30"/>
      <c r="D79" s="23" t="s">
        <v>120</v>
      </c>
      <c r="E79" s="34">
        <f>E63+E68+E75</f>
        <v>470109329.42999995</v>
      </c>
      <c r="F79" s="34">
        <f>F63+F68+F75</f>
        <v>540077837.06</v>
      </c>
    </row>
    <row r="80" spans="1:6" ht="15">
      <c r="A80" s="17"/>
      <c r="B80" s="30"/>
      <c r="C80" s="30"/>
      <c r="D80" s="22"/>
      <c r="E80" s="33"/>
      <c r="F80" s="33"/>
    </row>
    <row r="81" spans="1:6" ht="15">
      <c r="A81" s="17"/>
      <c r="B81" s="30"/>
      <c r="C81" s="30"/>
      <c r="D81" s="23" t="s">
        <v>121</v>
      </c>
      <c r="E81" s="34">
        <f>E59+E79</f>
        <v>503338895.73999995</v>
      </c>
      <c r="F81" s="34">
        <f>F59+F79</f>
        <v>581425765.68</v>
      </c>
    </row>
    <row r="82" spans="1:6" ht="15">
      <c r="A82" s="18"/>
      <c r="B82" s="31"/>
      <c r="C82" s="31"/>
      <c r="D82" s="29"/>
      <c r="E82" s="29"/>
      <c r="F82" s="29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25" right="0.25" top="0.75" bottom="0.75" header="0.3" footer="0.3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6.57421875" style="0" customWidth="1"/>
    <col min="2" max="2" width="20.7109375" style="0" customWidth="1"/>
    <col min="3" max="3" width="21.57421875" style="0" customWidth="1"/>
    <col min="4" max="4" width="20.7109375" style="0" customWidth="1"/>
    <col min="5" max="5" width="26.28125" style="0" customWidth="1"/>
    <col min="6" max="6" width="22.28125" style="0" customWidth="1"/>
    <col min="7" max="7" width="20.7109375" style="0" customWidth="1"/>
    <col min="8" max="8" width="31.00390625" style="0" customWidth="1"/>
  </cols>
  <sheetData>
    <row r="1" spans="1:9" ht="26.25">
      <c r="A1" s="157" t="s">
        <v>124</v>
      </c>
      <c r="B1" s="157"/>
      <c r="C1" s="157"/>
      <c r="D1" s="157"/>
      <c r="E1" s="157"/>
      <c r="F1" s="157"/>
      <c r="G1" s="157"/>
      <c r="H1" s="157"/>
      <c r="I1" s="1"/>
    </row>
    <row r="2" spans="1:8" ht="15">
      <c r="A2" s="144" t="s">
        <v>122</v>
      </c>
      <c r="B2" s="145"/>
      <c r="C2" s="145"/>
      <c r="D2" s="145"/>
      <c r="E2" s="145"/>
      <c r="F2" s="145"/>
      <c r="G2" s="145"/>
      <c r="H2" s="146"/>
    </row>
    <row r="3" spans="1:8" ht="15">
      <c r="A3" s="147" t="s">
        <v>125</v>
      </c>
      <c r="B3" s="148"/>
      <c r="C3" s="148"/>
      <c r="D3" s="148"/>
      <c r="E3" s="148"/>
      <c r="F3" s="148"/>
      <c r="G3" s="148"/>
      <c r="H3" s="149"/>
    </row>
    <row r="4" spans="1:8" ht="15">
      <c r="A4" s="150" t="s">
        <v>126</v>
      </c>
      <c r="B4" s="151"/>
      <c r="C4" s="151"/>
      <c r="D4" s="151"/>
      <c r="E4" s="151"/>
      <c r="F4" s="151"/>
      <c r="G4" s="151"/>
      <c r="H4" s="152"/>
    </row>
    <row r="5" spans="1:8" ht="15">
      <c r="A5" s="153" t="s">
        <v>2</v>
      </c>
      <c r="B5" s="154"/>
      <c r="C5" s="154"/>
      <c r="D5" s="154"/>
      <c r="E5" s="154"/>
      <c r="F5" s="154"/>
      <c r="G5" s="154"/>
      <c r="H5" s="155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 ht="15">
      <c r="A7" s="17"/>
      <c r="B7" s="17"/>
      <c r="C7" s="17"/>
      <c r="D7" s="17"/>
      <c r="E7" s="17"/>
      <c r="F7" s="17"/>
      <c r="G7" s="17"/>
      <c r="H7" s="17"/>
      <c r="I7" s="39"/>
    </row>
    <row r="8" spans="1:8" ht="15">
      <c r="A8" s="40" t="s">
        <v>135</v>
      </c>
      <c r="B8" s="34">
        <f aca="true" t="shared" si="0" ref="B8:H8">B9+B13</f>
        <v>10000000</v>
      </c>
      <c r="C8" s="34">
        <f t="shared" si="0"/>
        <v>10000000</v>
      </c>
      <c r="D8" s="34">
        <f t="shared" si="0"/>
        <v>0</v>
      </c>
      <c r="E8" s="34">
        <f t="shared" si="0"/>
        <v>0</v>
      </c>
      <c r="F8" s="34">
        <f t="shared" si="0"/>
        <v>20000000</v>
      </c>
      <c r="G8" s="34">
        <f t="shared" si="0"/>
        <v>0</v>
      </c>
      <c r="H8" s="34">
        <f t="shared" si="0"/>
        <v>0</v>
      </c>
    </row>
    <row r="9" spans="1:8" ht="15">
      <c r="A9" s="41" t="s">
        <v>136</v>
      </c>
      <c r="B9" s="35">
        <f>SUM(B10:B12)</f>
        <v>0</v>
      </c>
      <c r="C9" s="35">
        <f>SUM(C10:C12)</f>
        <v>0</v>
      </c>
      <c r="D9" s="35">
        <f>SUM(D10:D12)</f>
        <v>0</v>
      </c>
      <c r="E9" s="35">
        <f>SUM(E10:E12)</f>
        <v>0</v>
      </c>
      <c r="F9" s="35">
        <f>B9+C9-D9+E9</f>
        <v>0</v>
      </c>
      <c r="G9" s="35">
        <f>SUM(G10:G12)</f>
        <v>0</v>
      </c>
      <c r="H9" s="35">
        <f>SUM(H10:H12)</f>
        <v>0</v>
      </c>
    </row>
    <row r="10" spans="1:8" ht="15">
      <c r="A10" s="42" t="s">
        <v>137</v>
      </c>
      <c r="B10" s="35"/>
      <c r="C10" s="35"/>
      <c r="D10" s="35">
        <v>0</v>
      </c>
      <c r="E10" s="35"/>
      <c r="F10" s="35">
        <v>0</v>
      </c>
      <c r="G10" s="35"/>
      <c r="H10" s="35"/>
    </row>
    <row r="11" spans="1:8" ht="15">
      <c r="A11" s="42" t="s">
        <v>138</v>
      </c>
      <c r="B11" s="35"/>
      <c r="C11" s="35"/>
      <c r="D11" s="35"/>
      <c r="E11" s="35"/>
      <c r="F11" s="35">
        <f aca="true" t="shared" si="1" ref="F11:F16">B11+C11-D11+E11</f>
        <v>0</v>
      </c>
      <c r="G11" s="35"/>
      <c r="H11" s="35"/>
    </row>
    <row r="12" spans="1:8" ht="15">
      <c r="A12" s="42" t="s">
        <v>139</v>
      </c>
      <c r="B12" s="35"/>
      <c r="C12" s="35"/>
      <c r="D12" s="35"/>
      <c r="E12" s="35"/>
      <c r="F12" s="35">
        <f t="shared" si="1"/>
        <v>0</v>
      </c>
      <c r="G12" s="35"/>
      <c r="H12" s="35"/>
    </row>
    <row r="13" spans="1:8" ht="15">
      <c r="A13" s="41" t="s">
        <v>140</v>
      </c>
      <c r="B13" s="35">
        <f>SUM(B14:B16)</f>
        <v>10000000</v>
      </c>
      <c r="C13" s="35">
        <f aca="true" t="shared" si="2" ref="C13:H13">SUM(C14:C16)</f>
        <v>10000000</v>
      </c>
      <c r="D13" s="35">
        <f t="shared" si="2"/>
        <v>0</v>
      </c>
      <c r="E13" s="35">
        <f t="shared" si="2"/>
        <v>0</v>
      </c>
      <c r="F13" s="35">
        <f t="shared" si="1"/>
        <v>20000000</v>
      </c>
      <c r="G13" s="35">
        <f>SUM(G14:G16)</f>
        <v>0</v>
      </c>
      <c r="H13" s="35">
        <f t="shared" si="2"/>
        <v>0</v>
      </c>
    </row>
    <row r="14" spans="1:8" ht="15">
      <c r="A14" s="42" t="s">
        <v>141</v>
      </c>
      <c r="B14" s="35">
        <v>10000000</v>
      </c>
      <c r="C14" s="35">
        <v>10000000</v>
      </c>
      <c r="D14" s="35"/>
      <c r="E14" s="35"/>
      <c r="F14" s="35">
        <f t="shared" si="1"/>
        <v>20000000</v>
      </c>
      <c r="G14" s="35"/>
      <c r="H14" s="35"/>
    </row>
    <row r="15" spans="1:8" ht="15">
      <c r="A15" s="42" t="s">
        <v>142</v>
      </c>
      <c r="B15" s="35">
        <v>0</v>
      </c>
      <c r="C15" s="35">
        <v>0</v>
      </c>
      <c r="D15" s="35"/>
      <c r="E15" s="35"/>
      <c r="F15" s="35">
        <f t="shared" si="1"/>
        <v>0</v>
      </c>
      <c r="G15" s="35"/>
      <c r="H15" s="35"/>
    </row>
    <row r="16" spans="1:8" ht="15">
      <c r="A16" s="42" t="s">
        <v>143</v>
      </c>
      <c r="B16" s="35">
        <v>0</v>
      </c>
      <c r="C16" s="35">
        <v>0</v>
      </c>
      <c r="D16" s="35"/>
      <c r="E16" s="35"/>
      <c r="F16" s="35">
        <f t="shared" si="1"/>
        <v>0</v>
      </c>
      <c r="G16" s="35"/>
      <c r="H16" s="35"/>
    </row>
    <row r="17" spans="1:8" ht="15">
      <c r="A17" s="11"/>
      <c r="B17" s="43"/>
      <c r="C17" s="43"/>
      <c r="D17" s="43"/>
      <c r="E17" s="43"/>
      <c r="F17" s="43"/>
      <c r="G17" s="43"/>
      <c r="H17" s="43"/>
    </row>
    <row r="18" spans="1:8" ht="15">
      <c r="A18" s="40" t="s">
        <v>144</v>
      </c>
      <c r="B18" s="34"/>
      <c r="C18" s="44"/>
      <c r="D18" s="44"/>
      <c r="E18" s="44"/>
      <c r="F18" s="34">
        <f>B18+C18-D18+E18</f>
        <v>0</v>
      </c>
      <c r="G18" s="44"/>
      <c r="H18" s="44"/>
    </row>
    <row r="19" spans="1:8" ht="15">
      <c r="A19" s="8"/>
      <c r="B19" s="45"/>
      <c r="C19" s="45"/>
      <c r="D19" s="45"/>
      <c r="E19" s="45"/>
      <c r="F19" s="45"/>
      <c r="G19" s="45"/>
      <c r="H19" s="45"/>
    </row>
    <row r="20" spans="1:8" ht="15">
      <c r="A20" s="40" t="s">
        <v>145</v>
      </c>
      <c r="B20" s="34">
        <f>B8+B18</f>
        <v>10000000</v>
      </c>
      <c r="C20" s="34">
        <f aca="true" t="shared" si="3" ref="C20:H20">C8+C18</f>
        <v>10000000</v>
      </c>
      <c r="D20" s="34">
        <f t="shared" si="3"/>
        <v>0</v>
      </c>
      <c r="E20" s="34">
        <f t="shared" si="3"/>
        <v>0</v>
      </c>
      <c r="F20" s="34">
        <f>F8+F18</f>
        <v>20000000</v>
      </c>
      <c r="G20" s="34">
        <f t="shared" si="3"/>
        <v>0</v>
      </c>
      <c r="H20" s="34">
        <f t="shared" si="3"/>
        <v>0</v>
      </c>
    </row>
    <row r="21" spans="1:8" ht="15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aca="true" t="shared" si="4" ref="B22:H22">SUM(B23:B25)</f>
        <v>0</v>
      </c>
      <c r="C22" s="34">
        <f t="shared" si="4"/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</row>
    <row r="23" spans="1:8" ht="15">
      <c r="A23" s="46" t="s">
        <v>147</v>
      </c>
      <c r="B23" s="35"/>
      <c r="C23" s="35"/>
      <c r="D23" s="35"/>
      <c r="E23" s="35"/>
      <c r="F23" s="35">
        <f>B23+C23-D23+E23</f>
        <v>0</v>
      </c>
      <c r="G23" s="35"/>
      <c r="H23" s="35"/>
    </row>
    <row r="24" spans="1:8" ht="15">
      <c r="A24" s="46" t="s">
        <v>148</v>
      </c>
      <c r="B24" s="35"/>
      <c r="C24" s="35"/>
      <c r="D24" s="35"/>
      <c r="E24" s="35"/>
      <c r="F24" s="35">
        <f>B24+C24-D24+E24</f>
        <v>0</v>
      </c>
      <c r="G24" s="35"/>
      <c r="H24" s="35"/>
    </row>
    <row r="25" spans="1:8" ht="15">
      <c r="A25" s="46" t="s">
        <v>149</v>
      </c>
      <c r="B25" s="35"/>
      <c r="C25" s="35"/>
      <c r="D25" s="35"/>
      <c r="E25" s="35"/>
      <c r="F25" s="35">
        <f>B25+C25-D25+E25</f>
        <v>0</v>
      </c>
      <c r="G25" s="35"/>
      <c r="H25" s="35"/>
    </row>
    <row r="26" spans="1:8" ht="15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aca="true" t="shared" si="5" ref="C27:H27">SUM(C28:C30)</f>
        <v>0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</row>
    <row r="28" spans="1:8" ht="15">
      <c r="A28" s="46" t="s">
        <v>152</v>
      </c>
      <c r="B28" s="35"/>
      <c r="C28" s="35"/>
      <c r="D28" s="35"/>
      <c r="E28" s="35"/>
      <c r="F28" s="35">
        <f>B28+C28-D28+E28</f>
        <v>0</v>
      </c>
      <c r="G28" s="35"/>
      <c r="H28" s="35"/>
    </row>
    <row r="29" spans="1:8" ht="15">
      <c r="A29" s="46" t="s">
        <v>153</v>
      </c>
      <c r="B29" s="35"/>
      <c r="C29" s="35"/>
      <c r="D29" s="35"/>
      <c r="E29" s="35"/>
      <c r="F29" s="35">
        <f>B29+C29-D29+E29</f>
        <v>0</v>
      </c>
      <c r="G29" s="35"/>
      <c r="H29" s="35"/>
    </row>
    <row r="30" spans="1:8" ht="15">
      <c r="A30" s="46" t="s">
        <v>154</v>
      </c>
      <c r="B30" s="35"/>
      <c r="C30" s="35"/>
      <c r="D30" s="35"/>
      <c r="E30" s="35"/>
      <c r="F30" s="35">
        <f>B30+C30-D30+E30</f>
        <v>0</v>
      </c>
      <c r="G30" s="35"/>
      <c r="H30" s="35"/>
    </row>
    <row r="31" spans="1:8" ht="15">
      <c r="A31" s="48" t="s">
        <v>150</v>
      </c>
      <c r="B31" s="49"/>
      <c r="C31" s="49"/>
      <c r="D31" s="49"/>
      <c r="E31" s="49"/>
      <c r="F31" s="49"/>
      <c r="G31" s="49"/>
      <c r="H31" s="49"/>
    </row>
    <row r="32" ht="15">
      <c r="A32" s="1"/>
    </row>
    <row r="33" spans="1:8" ht="15">
      <c r="A33" s="156" t="s">
        <v>155</v>
      </c>
      <c r="B33" s="156"/>
      <c r="C33" s="156"/>
      <c r="D33" s="156"/>
      <c r="E33" s="156"/>
      <c r="F33" s="156"/>
      <c r="G33" s="156"/>
      <c r="H33" s="156"/>
    </row>
    <row r="34" spans="1:8" ht="15">
      <c r="A34" s="156"/>
      <c r="B34" s="156"/>
      <c r="C34" s="156"/>
      <c r="D34" s="156"/>
      <c r="E34" s="156"/>
      <c r="F34" s="156"/>
      <c r="G34" s="156"/>
      <c r="H34" s="156"/>
    </row>
    <row r="35" spans="1:8" ht="15">
      <c r="A35" s="156"/>
      <c r="B35" s="156"/>
      <c r="C35" s="156"/>
      <c r="D35" s="156"/>
      <c r="E35" s="156"/>
      <c r="F35" s="156"/>
      <c r="G35" s="156"/>
      <c r="H35" s="156"/>
    </row>
    <row r="36" spans="1:8" ht="15">
      <c r="A36" s="156"/>
      <c r="B36" s="156"/>
      <c r="C36" s="156"/>
      <c r="D36" s="156"/>
      <c r="E36" s="156"/>
      <c r="F36" s="156"/>
      <c r="G36" s="156"/>
      <c r="H36" s="156"/>
    </row>
    <row r="37" spans="1:8" ht="15">
      <c r="A37" s="156"/>
      <c r="B37" s="156"/>
      <c r="C37" s="156"/>
      <c r="D37" s="156"/>
      <c r="E37" s="156"/>
      <c r="F37" s="156"/>
      <c r="G37" s="156"/>
      <c r="H37" s="156"/>
    </row>
    <row r="38" ht="15">
      <c r="A38" s="1"/>
    </row>
    <row r="39" spans="1:6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6" ht="15">
      <c r="A40" s="8"/>
      <c r="B40" s="50"/>
      <c r="C40" s="50"/>
      <c r="D40" s="50"/>
      <c r="E40" s="50"/>
      <c r="F40" s="50"/>
    </row>
    <row r="41" spans="1:6" ht="15">
      <c r="A41" s="40" t="s">
        <v>162</v>
      </c>
      <c r="B41" s="51">
        <f>SUM(B42:B45)</f>
        <v>0</v>
      </c>
      <c r="C41" s="51">
        <f>SUM(C42:C45)</f>
        <v>0</v>
      </c>
      <c r="D41" s="51">
        <f>SUM(D42:D45)</f>
        <v>0</v>
      </c>
      <c r="E41" s="51">
        <f>SUM(E42:E45)</f>
        <v>0</v>
      </c>
      <c r="F41" s="51">
        <f>SUM(F42:F45)</f>
        <v>0</v>
      </c>
    </row>
    <row r="42" spans="1:8" ht="15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 ht="15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 ht="15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6" ht="15">
      <c r="A45" s="54" t="s">
        <v>150</v>
      </c>
      <c r="B45" s="18"/>
      <c r="C45" s="18"/>
      <c r="D45" s="18"/>
      <c r="E45" s="18"/>
      <c r="F45" s="18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7.00390625" style="0" customWidth="1"/>
    <col min="2" max="11" width="21.7109375" style="0" customWidth="1"/>
  </cols>
  <sheetData>
    <row r="1" spans="1:12" ht="21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5"/>
    </row>
    <row r="2" spans="1:11" ht="15">
      <c r="A2" s="144" t="s">
        <v>122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7" t="s">
        <v>167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15">
      <c r="A4" s="150" t="s">
        <v>168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5">
      <c r="A5" s="147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1" ht="1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 ht="15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 ht="15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 ht="15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 ht="15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1" ht="15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1" ht="15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 ht="15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 ht="15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 ht="15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 ht="15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 ht="15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 ht="15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 ht="15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sheetProtection/>
  <mergeCells count="5"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00.7109375" style="0" customWidth="1"/>
    <col min="2" max="2" width="25.7109375" style="0" customWidth="1"/>
    <col min="3" max="3" width="27.140625" style="0" customWidth="1"/>
    <col min="4" max="4" width="24.7109375" style="0" customWidth="1"/>
  </cols>
  <sheetData>
    <row r="1" spans="1:11" ht="21">
      <c r="A1" s="143" t="s">
        <v>191</v>
      </c>
      <c r="B1" s="143"/>
      <c r="C1" s="143"/>
      <c r="D1" s="143"/>
      <c r="E1" s="55"/>
      <c r="F1" s="55"/>
      <c r="G1" s="55"/>
      <c r="H1" s="55"/>
      <c r="I1" s="55"/>
      <c r="J1" s="55"/>
      <c r="K1" s="55"/>
    </row>
    <row r="2" spans="1:4" ht="15">
      <c r="A2" s="144" t="s">
        <v>122</v>
      </c>
      <c r="B2" s="145"/>
      <c r="C2" s="145"/>
      <c r="D2" s="146"/>
    </row>
    <row r="3" spans="1:4" ht="15">
      <c r="A3" s="147" t="s">
        <v>192</v>
      </c>
      <c r="B3" s="148"/>
      <c r="C3" s="148"/>
      <c r="D3" s="149"/>
    </row>
    <row r="4" spans="1:4" ht="15">
      <c r="A4" s="150" t="s">
        <v>168</v>
      </c>
      <c r="B4" s="151"/>
      <c r="C4" s="151"/>
      <c r="D4" s="152"/>
    </row>
    <row r="5" spans="1:4" ht="15">
      <c r="A5" s="153" t="s">
        <v>2</v>
      </c>
      <c r="B5" s="154"/>
      <c r="C5" s="154"/>
      <c r="D5" s="155"/>
    </row>
    <row r="7" spans="1:4" ht="30">
      <c r="A7" s="68" t="s">
        <v>4</v>
      </c>
      <c r="B7" s="38" t="s">
        <v>193</v>
      </c>
      <c r="C7" s="38" t="s">
        <v>194</v>
      </c>
      <c r="D7" s="38" t="s">
        <v>195</v>
      </c>
    </row>
    <row r="8" spans="1:4" ht="15">
      <c r="A8" s="16" t="s">
        <v>196</v>
      </c>
      <c r="B8" s="69">
        <f>SUM(B9:B11)</f>
        <v>284280341.95</v>
      </c>
      <c r="C8" s="69">
        <f>SUM(C9:C11)</f>
        <v>348415403.84000003</v>
      </c>
      <c r="D8" s="69">
        <f>SUM(D9:D11)</f>
        <v>238641330.3</v>
      </c>
    </row>
    <row r="9" spans="1:4" ht="15">
      <c r="A9" s="70" t="s">
        <v>197</v>
      </c>
      <c r="B9" s="71">
        <v>153930747.19</v>
      </c>
      <c r="C9" s="71">
        <v>180291944.02</v>
      </c>
      <c r="D9" s="71">
        <v>127116659.38</v>
      </c>
    </row>
    <row r="10" spans="1:4" ht="15">
      <c r="A10" s="70" t="s">
        <v>198</v>
      </c>
      <c r="B10" s="71">
        <v>130349594.76</v>
      </c>
      <c r="C10" s="71">
        <v>168123459.82</v>
      </c>
      <c r="D10" s="71">
        <v>111524670.92</v>
      </c>
    </row>
    <row r="11" spans="1:4" ht="15">
      <c r="A11" s="70" t="s">
        <v>199</v>
      </c>
      <c r="B11" s="71"/>
      <c r="C11" s="71"/>
      <c r="D11" s="71"/>
    </row>
    <row r="12" spans="1:4" ht="15">
      <c r="A12" s="13"/>
      <c r="B12" s="72"/>
      <c r="C12" s="72"/>
      <c r="D12" s="72"/>
    </row>
    <row r="13" spans="1:4" ht="15">
      <c r="A13" s="16" t="s">
        <v>200</v>
      </c>
      <c r="B13" s="69">
        <f>SUM(B14:B15)</f>
        <v>284280341.95</v>
      </c>
      <c r="C13" s="69">
        <f>SUM(C14:C15)</f>
        <v>337172546.85</v>
      </c>
      <c r="D13" s="69">
        <f>SUM(D14:D15)</f>
        <v>290067571.1</v>
      </c>
    </row>
    <row r="14" spans="1:4" ht="15">
      <c r="A14" s="70" t="s">
        <v>201</v>
      </c>
      <c r="B14" s="71">
        <v>153930747.19</v>
      </c>
      <c r="C14" s="71">
        <v>169863234.14</v>
      </c>
      <c r="D14" s="71">
        <v>146657540.4</v>
      </c>
    </row>
    <row r="15" spans="1:4" ht="15">
      <c r="A15" s="70" t="s">
        <v>202</v>
      </c>
      <c r="B15" s="71">
        <v>130349594.76</v>
      </c>
      <c r="C15" s="71">
        <v>167309312.71</v>
      </c>
      <c r="D15" s="71">
        <v>143410030.7</v>
      </c>
    </row>
    <row r="16" spans="1:4" ht="15">
      <c r="A16" s="13"/>
      <c r="B16" s="72"/>
      <c r="C16" s="72"/>
      <c r="D16" s="72"/>
    </row>
    <row r="17" spans="1:4" ht="15">
      <c r="A17" s="16" t="s">
        <v>203</v>
      </c>
      <c r="B17" s="73">
        <v>0</v>
      </c>
      <c r="C17" s="69">
        <f>C18+C19</f>
        <v>0</v>
      </c>
      <c r="D17" s="69">
        <f>D18+D19</f>
        <v>0</v>
      </c>
    </row>
    <row r="18" spans="1:4" ht="15">
      <c r="A18" s="70" t="s">
        <v>204</v>
      </c>
      <c r="B18" s="74">
        <v>0</v>
      </c>
      <c r="C18" s="71">
        <v>0</v>
      </c>
      <c r="D18" s="71">
        <v>0</v>
      </c>
    </row>
    <row r="19" spans="1:4" ht="15">
      <c r="A19" s="70" t="s">
        <v>205</v>
      </c>
      <c r="B19" s="74">
        <v>0</v>
      </c>
      <c r="C19" s="71">
        <v>0</v>
      </c>
      <c r="D19" s="75">
        <v>0</v>
      </c>
    </row>
    <row r="20" spans="1:4" ht="15">
      <c r="A20" s="13"/>
      <c r="B20" s="72"/>
      <c r="C20" s="72"/>
      <c r="D20" s="72"/>
    </row>
    <row r="21" spans="1:4" ht="15">
      <c r="A21" s="16" t="s">
        <v>206</v>
      </c>
      <c r="B21" s="69">
        <f>B8-B13+B17</f>
        <v>0</v>
      </c>
      <c r="C21" s="69">
        <f>C8-C13+C17</f>
        <v>11242856.99000001</v>
      </c>
      <c r="D21" s="69">
        <f>D8-D13+D17</f>
        <v>-51426240.80000001</v>
      </c>
    </row>
    <row r="22" spans="1:4" ht="15">
      <c r="A22" s="16"/>
      <c r="B22" s="72"/>
      <c r="C22" s="72"/>
      <c r="D22" s="72"/>
    </row>
    <row r="23" spans="1:4" ht="15">
      <c r="A23" s="16" t="s">
        <v>207</v>
      </c>
      <c r="B23" s="69">
        <f>B21-B11</f>
        <v>0</v>
      </c>
      <c r="C23" s="69">
        <f>C21-C11</f>
        <v>11242856.99000001</v>
      </c>
      <c r="D23" s="69">
        <f>D21-D11</f>
        <v>-51426240.80000001</v>
      </c>
    </row>
    <row r="24" spans="1:4" ht="15">
      <c r="A24" s="16"/>
      <c r="B24" s="76"/>
      <c r="C24" s="76"/>
      <c r="D24" s="76"/>
    </row>
    <row r="25" spans="1:4" ht="15">
      <c r="A25" s="77" t="s">
        <v>208</v>
      </c>
      <c r="B25" s="69">
        <f>B23-B17</f>
        <v>0</v>
      </c>
      <c r="C25" s="69">
        <f>C23-C17</f>
        <v>11242856.99000001</v>
      </c>
      <c r="D25" s="69">
        <f>D23-D17</f>
        <v>-51426240.80000001</v>
      </c>
    </row>
    <row r="26" spans="1:4" ht="15">
      <c r="A26" s="78"/>
      <c r="B26" s="79"/>
      <c r="C26" s="79"/>
      <c r="D26" s="79"/>
    </row>
    <row r="27" ht="15">
      <c r="A27" s="1"/>
    </row>
    <row r="28" spans="1:4" ht="15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 ht="15">
      <c r="A29" s="16" t="s">
        <v>212</v>
      </c>
      <c r="B29" s="58">
        <f>SUM(B30:B31)</f>
        <v>0</v>
      </c>
      <c r="C29" s="58">
        <f>SUM(C30:C31)</f>
        <v>0</v>
      </c>
      <c r="D29" s="58">
        <f>SUM(D30:D31)</f>
        <v>0</v>
      </c>
    </row>
    <row r="30" spans="1:4" ht="15">
      <c r="A30" s="70" t="s">
        <v>213</v>
      </c>
      <c r="B30" s="61">
        <v>0</v>
      </c>
      <c r="C30" s="61">
        <v>0</v>
      </c>
      <c r="D30" s="61">
        <v>0</v>
      </c>
    </row>
    <row r="31" spans="1:4" ht="15">
      <c r="A31" s="70" t="s">
        <v>214</v>
      </c>
      <c r="B31" s="61">
        <v>0</v>
      </c>
      <c r="C31" s="61">
        <v>0</v>
      </c>
      <c r="D31" s="61">
        <v>0</v>
      </c>
    </row>
    <row r="32" spans="1:4" ht="15">
      <c r="A32" s="11"/>
      <c r="B32" s="64"/>
      <c r="C32" s="64"/>
      <c r="D32" s="64"/>
    </row>
    <row r="33" spans="1:4" ht="15">
      <c r="A33" s="16" t="s">
        <v>215</v>
      </c>
      <c r="B33" s="58">
        <f>B25+B29</f>
        <v>0</v>
      </c>
      <c r="C33" s="58">
        <f>C25+C29</f>
        <v>11242856.99000001</v>
      </c>
      <c r="D33" s="58">
        <f>D25+D29</f>
        <v>-51426240.80000001</v>
      </c>
    </row>
    <row r="34" spans="1:4" ht="15">
      <c r="A34" s="65"/>
      <c r="B34" s="80"/>
      <c r="C34" s="80"/>
      <c r="D34" s="80"/>
    </row>
    <row r="35" ht="15">
      <c r="A35" s="1"/>
    </row>
    <row r="36" spans="1:4" ht="30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 ht="15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 ht="15">
      <c r="A38" s="70" t="s">
        <v>218</v>
      </c>
      <c r="B38" s="61"/>
      <c r="C38" s="61"/>
      <c r="D38" s="61"/>
    </row>
    <row r="39" spans="1:4" ht="15">
      <c r="A39" s="70" t="s">
        <v>219</v>
      </c>
      <c r="B39" s="61"/>
      <c r="C39" s="61"/>
      <c r="D39" s="61"/>
    </row>
    <row r="40" spans="1:4" ht="15">
      <c r="A40" s="16" t="s">
        <v>220</v>
      </c>
      <c r="B40" s="58">
        <f>SUM(B41:B42)</f>
        <v>0</v>
      </c>
      <c r="C40" s="58">
        <f>SUM(C41:C42)</f>
        <v>0</v>
      </c>
      <c r="D40" s="58">
        <f>SUM(D41:D42)</f>
        <v>0</v>
      </c>
    </row>
    <row r="41" spans="1:4" ht="15">
      <c r="A41" s="70" t="s">
        <v>221</v>
      </c>
      <c r="B41" s="61">
        <v>0</v>
      </c>
      <c r="C41" s="61">
        <v>0</v>
      </c>
      <c r="D41" s="61">
        <v>0</v>
      </c>
    </row>
    <row r="42" spans="1:4" ht="15">
      <c r="A42" s="70" t="s">
        <v>222</v>
      </c>
      <c r="B42" s="61">
        <v>0</v>
      </c>
      <c r="C42" s="61">
        <v>0</v>
      </c>
      <c r="D42" s="61">
        <v>0</v>
      </c>
    </row>
    <row r="43" spans="1:4" ht="15">
      <c r="A43" s="11"/>
      <c r="B43" s="64"/>
      <c r="C43" s="64"/>
      <c r="D43" s="64"/>
    </row>
    <row r="44" spans="1:4" ht="15">
      <c r="A44" s="16" t="s">
        <v>223</v>
      </c>
      <c r="B44" s="58">
        <f>B37-B40</f>
        <v>0</v>
      </c>
      <c r="C44" s="58">
        <f>C37-C40</f>
        <v>0</v>
      </c>
      <c r="D44" s="58">
        <f>D37-D40</f>
        <v>0</v>
      </c>
    </row>
    <row r="45" spans="1:4" ht="15">
      <c r="A45" s="81"/>
      <c r="B45" s="82"/>
      <c r="C45" s="82"/>
      <c r="D45" s="82"/>
    </row>
    <row r="47" spans="1:4" ht="30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 ht="15">
      <c r="A48" s="83" t="s">
        <v>224</v>
      </c>
      <c r="B48" s="84">
        <v>153930747.19</v>
      </c>
      <c r="C48" s="84">
        <v>180291944.02</v>
      </c>
      <c r="D48" s="84">
        <v>127116659.38</v>
      </c>
    </row>
    <row r="49" spans="1:4" ht="15">
      <c r="A49" s="85" t="s">
        <v>225</v>
      </c>
      <c r="B49" s="58">
        <f>B50-B51</f>
        <v>0</v>
      </c>
      <c r="C49" s="58">
        <f>C50-C51</f>
        <v>0</v>
      </c>
      <c r="D49" s="58">
        <f>D50-D51</f>
        <v>0</v>
      </c>
    </row>
    <row r="50" spans="1:4" ht="15">
      <c r="A50" s="86" t="s">
        <v>218</v>
      </c>
      <c r="B50" s="61"/>
      <c r="C50" s="61"/>
      <c r="D50" s="61"/>
    </row>
    <row r="51" spans="1:4" ht="15">
      <c r="A51" s="86" t="s">
        <v>221</v>
      </c>
      <c r="B51" s="61">
        <v>0</v>
      </c>
      <c r="C51" s="61">
        <v>0</v>
      </c>
      <c r="D51" s="61">
        <v>0</v>
      </c>
    </row>
    <row r="52" spans="1:4" ht="15">
      <c r="A52" s="11"/>
      <c r="B52" s="64"/>
      <c r="C52" s="64"/>
      <c r="D52" s="64"/>
    </row>
    <row r="53" spans="1:4" ht="15">
      <c r="A53" s="70" t="s">
        <v>201</v>
      </c>
      <c r="B53" s="61">
        <v>153930747.19</v>
      </c>
      <c r="C53" s="61">
        <v>169863234.14</v>
      </c>
      <c r="D53" s="61">
        <v>146657540.4</v>
      </c>
    </row>
    <row r="54" spans="1:4" ht="15">
      <c r="A54" s="11"/>
      <c r="B54" s="64"/>
      <c r="C54" s="64"/>
      <c r="D54" s="64"/>
    </row>
    <row r="55" spans="1:4" ht="15">
      <c r="A55" s="70" t="s">
        <v>204</v>
      </c>
      <c r="B55" s="87"/>
      <c r="C55" s="61">
        <v>0</v>
      </c>
      <c r="D55" s="61">
        <v>0</v>
      </c>
    </row>
    <row r="56" spans="1:4" ht="15">
      <c r="A56" s="11"/>
      <c r="B56" s="64"/>
      <c r="C56" s="64"/>
      <c r="D56" s="64"/>
    </row>
    <row r="57" spans="1:4" ht="30">
      <c r="A57" s="77" t="s">
        <v>226</v>
      </c>
      <c r="B57" s="58">
        <f>B48+B49-B53-B55</f>
        <v>0</v>
      </c>
      <c r="C57" s="58">
        <f>C48+C49-C53+C55</f>
        <v>10428709.880000025</v>
      </c>
      <c r="D57" s="58">
        <f>D48+D49-D53+D55</f>
        <v>-19540881.02000001</v>
      </c>
    </row>
    <row r="58" spans="1:4" ht="15">
      <c r="A58" s="88"/>
      <c r="B58" s="89"/>
      <c r="C58" s="89"/>
      <c r="D58" s="89"/>
    </row>
    <row r="59" spans="1:4" ht="15">
      <c r="A59" s="77" t="s">
        <v>227</v>
      </c>
      <c r="B59" s="58">
        <f>B57-B49</f>
        <v>0</v>
      </c>
      <c r="C59" s="58">
        <f>C57-C49</f>
        <v>10428709.880000025</v>
      </c>
      <c r="D59" s="58">
        <f>D57-D49</f>
        <v>-19540881.02000001</v>
      </c>
    </row>
    <row r="60" spans="1:4" ht="15">
      <c r="A60" s="65"/>
      <c r="B60" s="82"/>
      <c r="C60" s="82"/>
      <c r="D60" s="82"/>
    </row>
    <row r="62" spans="1:4" ht="30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 ht="15">
      <c r="A63" s="83" t="s">
        <v>198</v>
      </c>
      <c r="B63" s="90">
        <v>130349594.76</v>
      </c>
      <c r="C63" s="90">
        <v>168123459.82</v>
      </c>
      <c r="D63" s="90">
        <v>111524670.92</v>
      </c>
    </row>
    <row r="64" spans="1:4" ht="30">
      <c r="A64" s="85" t="s">
        <v>228</v>
      </c>
      <c r="B64" s="69">
        <f>B65-B66</f>
        <v>0</v>
      </c>
      <c r="C64" s="69">
        <f>C65-C66</f>
        <v>0</v>
      </c>
      <c r="D64" s="69">
        <f>D65-D66</f>
        <v>0</v>
      </c>
    </row>
    <row r="65" spans="1:4" ht="15">
      <c r="A65" s="86" t="s">
        <v>219</v>
      </c>
      <c r="B65" s="71"/>
      <c r="C65" s="71"/>
      <c r="D65" s="71"/>
    </row>
    <row r="66" spans="1:4" ht="15">
      <c r="A66" s="86" t="s">
        <v>222</v>
      </c>
      <c r="B66" s="71">
        <v>0</v>
      </c>
      <c r="C66" s="71">
        <v>0</v>
      </c>
      <c r="D66" s="71">
        <v>0</v>
      </c>
    </row>
    <row r="67" spans="1:4" ht="15">
      <c r="A67" s="11"/>
      <c r="B67" s="72"/>
      <c r="C67" s="72"/>
      <c r="D67" s="72"/>
    </row>
    <row r="68" spans="1:4" ht="15">
      <c r="A68" s="70" t="s">
        <v>229</v>
      </c>
      <c r="B68" s="71">
        <v>130349594.76</v>
      </c>
      <c r="C68" s="71">
        <v>167309312.71</v>
      </c>
      <c r="D68" s="71">
        <v>143410030.7</v>
      </c>
    </row>
    <row r="69" spans="1:4" ht="15">
      <c r="A69" s="11"/>
      <c r="B69" s="72"/>
      <c r="C69" s="72"/>
      <c r="D69" s="72"/>
    </row>
    <row r="70" spans="1:4" ht="15">
      <c r="A70" s="70" t="s">
        <v>205</v>
      </c>
      <c r="B70" s="91">
        <v>0</v>
      </c>
      <c r="C70" s="71">
        <v>0</v>
      </c>
      <c r="D70" s="71">
        <v>0</v>
      </c>
    </row>
    <row r="71" spans="1:4" ht="15">
      <c r="A71" s="11"/>
      <c r="B71" s="72"/>
      <c r="C71" s="72"/>
      <c r="D71" s="72"/>
    </row>
    <row r="72" spans="1:4" ht="30">
      <c r="A72" s="77" t="s">
        <v>230</v>
      </c>
      <c r="B72" s="69">
        <f>B63+B64-B68+B70</f>
        <v>0</v>
      </c>
      <c r="C72" s="69">
        <f>C63+C64-C68+C70</f>
        <v>814147.1099999845</v>
      </c>
      <c r="D72" s="69">
        <f>D63+D64-D68+D70</f>
        <v>-31885359.779999986</v>
      </c>
    </row>
    <row r="73" spans="1:4" ht="15">
      <c r="A73" s="11"/>
      <c r="B73" s="72"/>
      <c r="C73" s="72"/>
      <c r="D73" s="72"/>
    </row>
    <row r="74" spans="1:4" ht="15">
      <c r="A74" s="77" t="s">
        <v>231</v>
      </c>
      <c r="B74" s="69">
        <f>B72-B64</f>
        <v>0</v>
      </c>
      <c r="C74" s="69">
        <f>C72-C64</f>
        <v>814147.1099999845</v>
      </c>
      <c r="D74" s="69">
        <f>D72-D64</f>
        <v>-31885359.779999986</v>
      </c>
    </row>
    <row r="75" spans="1:4" ht="15">
      <c r="A75" s="65"/>
      <c r="B75" s="67"/>
      <c r="C75" s="67"/>
      <c r="D75" s="67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85.421875" style="0" customWidth="1"/>
    <col min="2" max="2" width="21.00390625" style="0" customWidth="1"/>
    <col min="3" max="3" width="20.28125" style="0" customWidth="1"/>
    <col min="4" max="6" width="21.140625" style="0" customWidth="1"/>
    <col min="7" max="7" width="19.8515625" style="0" customWidth="1"/>
  </cols>
  <sheetData>
    <row r="1" spans="1:8" ht="21">
      <c r="A1" s="158" t="s">
        <v>232</v>
      </c>
      <c r="B1" s="158"/>
      <c r="C1" s="158"/>
      <c r="D1" s="158"/>
      <c r="E1" s="158"/>
      <c r="F1" s="158"/>
      <c r="G1" s="158"/>
      <c r="H1" s="92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47" t="s">
        <v>233</v>
      </c>
      <c r="B3" s="148"/>
      <c r="C3" s="148"/>
      <c r="D3" s="148"/>
      <c r="E3" s="148"/>
      <c r="F3" s="148"/>
      <c r="G3" s="149"/>
    </row>
    <row r="4" spans="1:7" ht="15">
      <c r="A4" s="150" t="s">
        <v>168</v>
      </c>
      <c r="B4" s="151"/>
      <c r="C4" s="151"/>
      <c r="D4" s="151"/>
      <c r="E4" s="151"/>
      <c r="F4" s="151"/>
      <c r="G4" s="152"/>
    </row>
    <row r="5" spans="1:7" ht="15">
      <c r="A5" s="153" t="s">
        <v>2</v>
      </c>
      <c r="B5" s="154"/>
      <c r="C5" s="154"/>
      <c r="D5" s="154"/>
      <c r="E5" s="154"/>
      <c r="F5" s="154"/>
      <c r="G5" s="155"/>
    </row>
    <row r="6" spans="1:7" ht="15">
      <c r="A6" s="159" t="s">
        <v>234</v>
      </c>
      <c r="B6" s="161" t="s">
        <v>235</v>
      </c>
      <c r="C6" s="161"/>
      <c r="D6" s="161"/>
      <c r="E6" s="161"/>
      <c r="F6" s="161"/>
      <c r="G6" s="161" t="s">
        <v>236</v>
      </c>
    </row>
    <row r="7" spans="1:7" ht="30">
      <c r="A7" s="160"/>
      <c r="B7" s="93" t="s">
        <v>237</v>
      </c>
      <c r="C7" s="38" t="s">
        <v>238</v>
      </c>
      <c r="D7" s="93" t="s">
        <v>239</v>
      </c>
      <c r="E7" s="93" t="s">
        <v>194</v>
      </c>
      <c r="F7" s="93" t="s">
        <v>240</v>
      </c>
      <c r="G7" s="161"/>
    </row>
    <row r="8" spans="1:7" ht="15">
      <c r="A8" s="94" t="s">
        <v>241</v>
      </c>
      <c r="B8" s="72"/>
      <c r="C8" s="72"/>
      <c r="D8" s="72"/>
      <c r="E8" s="72"/>
      <c r="F8" s="72"/>
      <c r="G8" s="72"/>
    </row>
    <row r="9" spans="1:8" ht="15">
      <c r="A9" s="70" t="s">
        <v>242</v>
      </c>
      <c r="B9" s="61">
        <v>16931041.76</v>
      </c>
      <c r="C9" s="61">
        <v>2328947.73</v>
      </c>
      <c r="D9" s="61">
        <f>B9+C9</f>
        <v>19259989.490000002</v>
      </c>
      <c r="E9" s="61">
        <v>19259989.49</v>
      </c>
      <c r="F9" s="61">
        <v>17512245.91</v>
      </c>
      <c r="G9" s="61">
        <f>F9-B9</f>
        <v>581204.1499999985</v>
      </c>
      <c r="H9" s="95"/>
    </row>
    <row r="10" spans="1:7" ht="15">
      <c r="A10" s="70" t="s">
        <v>243</v>
      </c>
      <c r="B10" s="61">
        <v>0</v>
      </c>
      <c r="C10" s="61">
        <v>0</v>
      </c>
      <c r="D10" s="61">
        <f aca="true" t="shared" si="0" ref="D10:D15">B10+C10</f>
        <v>0</v>
      </c>
      <c r="E10" s="61">
        <v>0</v>
      </c>
      <c r="F10" s="61">
        <v>0</v>
      </c>
      <c r="G10" s="61">
        <f aca="true" t="shared" si="1" ref="G10:G39">F10-B10</f>
        <v>0</v>
      </c>
    </row>
    <row r="11" spans="1:7" ht="15">
      <c r="A11" s="70" t="s">
        <v>244</v>
      </c>
      <c r="B11" s="61">
        <v>3500000</v>
      </c>
      <c r="C11" s="61">
        <v>1891108.45</v>
      </c>
      <c r="D11" s="61">
        <f t="shared" si="0"/>
        <v>5391108.45</v>
      </c>
      <c r="E11" s="61">
        <v>3179644.54</v>
      </c>
      <c r="F11" s="61">
        <v>1668240.52</v>
      </c>
      <c r="G11" s="61">
        <f t="shared" si="1"/>
        <v>-1831759.48</v>
      </c>
    </row>
    <row r="12" spans="1:7" ht="15">
      <c r="A12" s="70" t="s">
        <v>245</v>
      </c>
      <c r="B12" s="61">
        <v>9346761.56</v>
      </c>
      <c r="C12" s="61">
        <v>164583.13</v>
      </c>
      <c r="D12" s="61">
        <f t="shared" si="0"/>
        <v>9511344.690000001</v>
      </c>
      <c r="E12" s="61">
        <v>9511344.69</v>
      </c>
      <c r="F12" s="61">
        <v>6258100.28</v>
      </c>
      <c r="G12" s="61">
        <f t="shared" si="1"/>
        <v>-3088661.2800000003</v>
      </c>
    </row>
    <row r="13" spans="1:7" ht="15">
      <c r="A13" s="70" t="s">
        <v>246</v>
      </c>
      <c r="B13" s="61">
        <v>1687145.5</v>
      </c>
      <c r="C13" s="61">
        <v>845369.98</v>
      </c>
      <c r="D13" s="61">
        <f t="shared" si="0"/>
        <v>2532515.48</v>
      </c>
      <c r="E13" s="61">
        <v>2532515.48</v>
      </c>
      <c r="F13" s="61">
        <v>1596212.06</v>
      </c>
      <c r="G13" s="61">
        <f t="shared" si="1"/>
        <v>-90933.43999999994</v>
      </c>
    </row>
    <row r="14" spans="1:7" ht="15">
      <c r="A14" s="70" t="s">
        <v>247</v>
      </c>
      <c r="B14" s="61">
        <v>1330000</v>
      </c>
      <c r="C14" s="61">
        <v>-189735.95</v>
      </c>
      <c r="D14" s="61">
        <f t="shared" si="0"/>
        <v>1140264.05</v>
      </c>
      <c r="E14" s="61">
        <v>1140264.05</v>
      </c>
      <c r="F14" s="61">
        <v>876766.95</v>
      </c>
      <c r="G14" s="61">
        <f t="shared" si="1"/>
        <v>-453233.05000000005</v>
      </c>
    </row>
    <row r="15" spans="1:7" ht="15">
      <c r="A15" s="70" t="s">
        <v>248</v>
      </c>
      <c r="B15" s="61">
        <v>0</v>
      </c>
      <c r="C15" s="61">
        <v>8000000</v>
      </c>
      <c r="D15" s="61">
        <f t="shared" si="0"/>
        <v>8000000</v>
      </c>
      <c r="E15" s="61">
        <v>8000000</v>
      </c>
      <c r="F15" s="61">
        <v>8000000</v>
      </c>
      <c r="G15" s="61">
        <f t="shared" si="1"/>
        <v>8000000</v>
      </c>
    </row>
    <row r="16" spans="1:7" ht="15">
      <c r="A16" s="96" t="s">
        <v>249</v>
      </c>
      <c r="B16" s="61">
        <f>SUM(B17:B27)</f>
        <v>121135798.37</v>
      </c>
      <c r="C16" s="61">
        <f>SUM(C17:C27)</f>
        <v>15532387.4</v>
      </c>
      <c r="D16" s="61">
        <f>SUM(D17:D27)</f>
        <v>136668185.77</v>
      </c>
      <c r="E16" s="61">
        <f>SUM(E17:E27)</f>
        <v>136668185.77</v>
      </c>
      <c r="F16" s="61">
        <f>SUM(F17:F27)</f>
        <v>91205093.66</v>
      </c>
      <c r="G16" s="61">
        <f t="shared" si="1"/>
        <v>-29930704.71000001</v>
      </c>
    </row>
    <row r="17" spans="1:7" ht="15">
      <c r="A17" s="97" t="s">
        <v>250</v>
      </c>
      <c r="B17" s="61">
        <v>121135798.37</v>
      </c>
      <c r="C17" s="61">
        <v>15532387.4</v>
      </c>
      <c r="D17" s="61">
        <f aca="true" t="shared" si="2" ref="D17:D27">B17+C17</f>
        <v>136668185.77</v>
      </c>
      <c r="E17" s="61">
        <v>136668185.77</v>
      </c>
      <c r="F17" s="61">
        <v>91205093.66</v>
      </c>
      <c r="G17" s="61">
        <f t="shared" si="1"/>
        <v>-29930704.71000001</v>
      </c>
    </row>
    <row r="18" spans="1:7" ht="15">
      <c r="A18" s="97" t="s">
        <v>251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5">
      <c r="A19" s="97" t="s">
        <v>252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5">
      <c r="A20" s="97" t="s">
        <v>253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5">
      <c r="A21" s="97" t="s">
        <v>254</v>
      </c>
      <c r="B21" s="61"/>
      <c r="C21" s="61"/>
      <c r="D21" s="61">
        <f t="shared" si="2"/>
        <v>0</v>
      </c>
      <c r="E21" s="61"/>
      <c r="F21" s="61"/>
      <c r="G21" s="61">
        <f t="shared" si="1"/>
        <v>0</v>
      </c>
    </row>
    <row r="22" spans="1:7" ht="15">
      <c r="A22" s="97" t="s">
        <v>255</v>
      </c>
      <c r="B22" s="61"/>
      <c r="C22" s="61"/>
      <c r="D22" s="61">
        <f t="shared" si="2"/>
        <v>0</v>
      </c>
      <c r="E22" s="61"/>
      <c r="F22" s="61"/>
      <c r="G22" s="61">
        <f t="shared" si="1"/>
        <v>0</v>
      </c>
    </row>
    <row r="23" spans="1:7" ht="15">
      <c r="A23" s="97" t="s">
        <v>256</v>
      </c>
      <c r="B23" s="61"/>
      <c r="C23" s="61"/>
      <c r="D23" s="61">
        <f t="shared" si="2"/>
        <v>0</v>
      </c>
      <c r="E23" s="61"/>
      <c r="F23" s="61"/>
      <c r="G23" s="61">
        <f t="shared" si="1"/>
        <v>0</v>
      </c>
    </row>
    <row r="24" spans="1:7" ht="15">
      <c r="A24" s="97" t="s">
        <v>257</v>
      </c>
      <c r="B24" s="61"/>
      <c r="C24" s="61"/>
      <c r="D24" s="61">
        <f t="shared" si="2"/>
        <v>0</v>
      </c>
      <c r="E24" s="61"/>
      <c r="F24" s="61"/>
      <c r="G24" s="61">
        <f t="shared" si="1"/>
        <v>0</v>
      </c>
    </row>
    <row r="25" spans="1:7" ht="15">
      <c r="A25" s="97" t="s">
        <v>258</v>
      </c>
      <c r="B25" s="61"/>
      <c r="C25" s="61"/>
      <c r="D25" s="61">
        <f t="shared" si="2"/>
        <v>0</v>
      </c>
      <c r="E25" s="61"/>
      <c r="F25" s="61"/>
      <c r="G25" s="61">
        <f t="shared" si="1"/>
        <v>0</v>
      </c>
    </row>
    <row r="26" spans="1:7" ht="15">
      <c r="A26" s="97" t="s">
        <v>259</v>
      </c>
      <c r="B26" s="61"/>
      <c r="C26" s="61"/>
      <c r="D26" s="61">
        <f t="shared" si="2"/>
        <v>0</v>
      </c>
      <c r="E26" s="61"/>
      <c r="F26" s="61"/>
      <c r="G26" s="61">
        <f t="shared" si="1"/>
        <v>0</v>
      </c>
    </row>
    <row r="27" spans="1:7" ht="15">
      <c r="A27" s="97" t="s">
        <v>260</v>
      </c>
      <c r="B27" s="61"/>
      <c r="C27" s="61"/>
      <c r="D27" s="61">
        <f t="shared" si="2"/>
        <v>0</v>
      </c>
      <c r="E27" s="61"/>
      <c r="F27" s="61"/>
      <c r="G27" s="61">
        <f t="shared" si="1"/>
        <v>0</v>
      </c>
    </row>
    <row r="28" spans="1:7" ht="15">
      <c r="A28" s="70" t="s">
        <v>261</v>
      </c>
      <c r="B28" s="61">
        <f>SUM(B29:B33)</f>
        <v>0</v>
      </c>
      <c r="C28" s="61">
        <f>SUM(C29:C33)</f>
        <v>0</v>
      </c>
      <c r="D28" s="61">
        <f>SUM(D29:D33)</f>
        <v>0</v>
      </c>
      <c r="E28" s="61">
        <f>SUM(E29:E33)</f>
        <v>0</v>
      </c>
      <c r="F28" s="61">
        <f>SUM(F29:F33)</f>
        <v>0</v>
      </c>
      <c r="G28" s="61">
        <f t="shared" si="1"/>
        <v>0</v>
      </c>
    </row>
    <row r="29" spans="1:7" ht="15">
      <c r="A29" s="97" t="s">
        <v>262</v>
      </c>
      <c r="B29" s="61">
        <v>0</v>
      </c>
      <c r="C29" s="61">
        <v>0</v>
      </c>
      <c r="D29" s="61">
        <f aca="true" t="shared" si="3" ref="D29:D36">B29+C29</f>
        <v>0</v>
      </c>
      <c r="E29" s="61">
        <v>0</v>
      </c>
      <c r="F29" s="61">
        <v>0</v>
      </c>
      <c r="G29" s="61">
        <f t="shared" si="1"/>
        <v>0</v>
      </c>
    </row>
    <row r="30" spans="1:7" ht="15">
      <c r="A30" s="97" t="s">
        <v>263</v>
      </c>
      <c r="B30" s="61"/>
      <c r="C30" s="61"/>
      <c r="D30" s="61">
        <f t="shared" si="3"/>
        <v>0</v>
      </c>
      <c r="E30" s="61"/>
      <c r="F30" s="61"/>
      <c r="G30" s="61">
        <f t="shared" si="1"/>
        <v>0</v>
      </c>
    </row>
    <row r="31" spans="1:7" ht="15">
      <c r="A31" s="97" t="s">
        <v>264</v>
      </c>
      <c r="B31" s="61"/>
      <c r="C31" s="61"/>
      <c r="D31" s="61">
        <f t="shared" si="3"/>
        <v>0</v>
      </c>
      <c r="E31" s="61"/>
      <c r="F31" s="61"/>
      <c r="G31" s="61">
        <f t="shared" si="1"/>
        <v>0</v>
      </c>
    </row>
    <row r="32" spans="1:7" ht="15">
      <c r="A32" s="97" t="s">
        <v>265</v>
      </c>
      <c r="B32" s="61"/>
      <c r="C32" s="61"/>
      <c r="D32" s="61">
        <f t="shared" si="3"/>
        <v>0</v>
      </c>
      <c r="E32" s="61"/>
      <c r="F32" s="61"/>
      <c r="G32" s="61">
        <f t="shared" si="1"/>
        <v>0</v>
      </c>
    </row>
    <row r="33" spans="1:7" ht="15">
      <c r="A33" s="97" t="s">
        <v>266</v>
      </c>
      <c r="B33" s="61"/>
      <c r="C33" s="61"/>
      <c r="D33" s="61">
        <f t="shared" si="3"/>
        <v>0</v>
      </c>
      <c r="E33" s="61"/>
      <c r="F33" s="61"/>
      <c r="G33" s="61">
        <f t="shared" si="1"/>
        <v>0</v>
      </c>
    </row>
    <row r="34" spans="1:7" ht="15">
      <c r="A34" s="70" t="s">
        <v>267</v>
      </c>
      <c r="B34" s="61">
        <v>0</v>
      </c>
      <c r="C34" s="61">
        <v>0</v>
      </c>
      <c r="D34" s="61">
        <f t="shared" si="3"/>
        <v>0</v>
      </c>
      <c r="E34" s="61">
        <v>0</v>
      </c>
      <c r="F34" s="61">
        <v>0</v>
      </c>
      <c r="G34" s="61">
        <f t="shared" si="1"/>
        <v>0</v>
      </c>
    </row>
    <row r="35" spans="1:7" ht="15">
      <c r="A35" s="70" t="s">
        <v>268</v>
      </c>
      <c r="B35" s="61">
        <f>B36</f>
        <v>0</v>
      </c>
      <c r="C35" s="61">
        <f>C36</f>
        <v>0</v>
      </c>
      <c r="D35" s="61">
        <f t="shared" si="3"/>
        <v>0</v>
      </c>
      <c r="E35" s="61">
        <f>E36</f>
        <v>0</v>
      </c>
      <c r="F35" s="61">
        <f>F36</f>
        <v>0</v>
      </c>
      <c r="G35" s="61">
        <f t="shared" si="1"/>
        <v>0</v>
      </c>
    </row>
    <row r="36" spans="1:7" ht="15">
      <c r="A36" s="97" t="s">
        <v>269</v>
      </c>
      <c r="B36" s="61">
        <v>0</v>
      </c>
      <c r="C36" s="61">
        <v>0</v>
      </c>
      <c r="D36" s="61">
        <f t="shared" si="3"/>
        <v>0</v>
      </c>
      <c r="E36" s="61">
        <v>0</v>
      </c>
      <c r="F36" s="61">
        <v>0</v>
      </c>
      <c r="G36" s="61">
        <f t="shared" si="1"/>
        <v>0</v>
      </c>
    </row>
    <row r="37" spans="1:7" ht="15">
      <c r="A37" s="70" t="s">
        <v>270</v>
      </c>
      <c r="B37" s="61">
        <f>B38+B39</f>
        <v>0</v>
      </c>
      <c r="C37" s="61">
        <f>C38+C39</f>
        <v>0</v>
      </c>
      <c r="D37" s="61">
        <f>D38+D39</f>
        <v>0</v>
      </c>
      <c r="E37" s="61">
        <f>E38+E39</f>
        <v>0</v>
      </c>
      <c r="F37" s="61">
        <f>F38+F39</f>
        <v>0</v>
      </c>
      <c r="G37" s="61">
        <f t="shared" si="1"/>
        <v>0</v>
      </c>
    </row>
    <row r="38" spans="1:7" ht="15">
      <c r="A38" s="97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7" ht="15">
      <c r="A39" s="97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7" ht="15">
      <c r="A40" s="11"/>
      <c r="B40" s="61"/>
      <c r="C40" s="61"/>
      <c r="D40" s="61"/>
      <c r="E40" s="61"/>
      <c r="F40" s="61"/>
      <c r="G40" s="61"/>
    </row>
    <row r="41" spans="1:7" ht="15">
      <c r="A41" s="16" t="s">
        <v>273</v>
      </c>
      <c r="B41" s="58">
        <f aca="true" t="shared" si="4" ref="B41:G41">B9+B10+B11+B12+B13+B14+B15+B16+B28++B34+B35+B37</f>
        <v>153930747.19</v>
      </c>
      <c r="C41" s="58">
        <f t="shared" si="4"/>
        <v>28572660.740000002</v>
      </c>
      <c r="D41" s="58">
        <f t="shared" si="4"/>
        <v>182503407.93</v>
      </c>
      <c r="E41" s="58">
        <f t="shared" si="4"/>
        <v>180291944.02</v>
      </c>
      <c r="F41" s="58">
        <f t="shared" si="4"/>
        <v>127116659.38</v>
      </c>
      <c r="G41" s="58">
        <f t="shared" si="4"/>
        <v>-26814087.81000001</v>
      </c>
    </row>
    <row r="42" spans="1:8" ht="15">
      <c r="A42" s="16" t="s">
        <v>274</v>
      </c>
      <c r="B42" s="98"/>
      <c r="C42" s="98"/>
      <c r="D42" s="98"/>
      <c r="E42" s="98"/>
      <c r="F42" s="98"/>
      <c r="G42" s="58">
        <f>IF((F41-B41)&lt;0,0,(F41-B41))</f>
        <v>0</v>
      </c>
      <c r="H42" s="95"/>
    </row>
    <row r="43" spans="1:7" ht="15">
      <c r="A43" s="11"/>
      <c r="B43" s="64"/>
      <c r="C43" s="64"/>
      <c r="D43" s="64"/>
      <c r="E43" s="64"/>
      <c r="F43" s="64"/>
      <c r="G43" s="64"/>
    </row>
    <row r="44" spans="1:7" ht="15">
      <c r="A44" s="16" t="s">
        <v>275</v>
      </c>
      <c r="B44" s="64"/>
      <c r="C44" s="64"/>
      <c r="D44" s="64"/>
      <c r="E44" s="64"/>
      <c r="F44" s="64"/>
      <c r="G44" s="64"/>
    </row>
    <row r="45" spans="1:7" ht="15">
      <c r="A45" s="70" t="s">
        <v>276</v>
      </c>
      <c r="B45" s="61">
        <f>SUM(B46:B53)</f>
        <v>120349542.56</v>
      </c>
      <c r="C45" s="61">
        <f>SUM(C46:C53)</f>
        <v>5385084</v>
      </c>
      <c r="D45" s="61">
        <f>SUM(D46:D53)</f>
        <v>125734626.56</v>
      </c>
      <c r="E45" s="61">
        <f>SUM(E46:E53)</f>
        <v>129445869</v>
      </c>
      <c r="F45" s="61">
        <f>SUM(F46:F53)</f>
        <v>94498168</v>
      </c>
      <c r="G45" s="61">
        <f>F45-B45</f>
        <v>-25851374.560000002</v>
      </c>
    </row>
    <row r="46" spans="1:7" ht="15">
      <c r="A46" s="99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7" ht="15">
      <c r="A47" s="99" t="s">
        <v>278</v>
      </c>
      <c r="B47" s="61"/>
      <c r="C47" s="61"/>
      <c r="D47" s="61">
        <f aca="true" t="shared" si="5" ref="D47:D53">B47+C47</f>
        <v>0</v>
      </c>
      <c r="E47" s="61"/>
      <c r="F47" s="61"/>
      <c r="G47" s="61">
        <f>F47-B47</f>
        <v>0</v>
      </c>
    </row>
    <row r="48" spans="1:7" ht="15">
      <c r="A48" s="99" t="s">
        <v>279</v>
      </c>
      <c r="B48" s="61">
        <v>120349542.56</v>
      </c>
      <c r="C48" s="61">
        <v>5385084</v>
      </c>
      <c r="D48" s="61">
        <f t="shared" si="5"/>
        <v>125734626.56</v>
      </c>
      <c r="E48" s="61">
        <v>129445869</v>
      </c>
      <c r="F48" s="61">
        <v>94498168</v>
      </c>
      <c r="G48" s="61">
        <f>F48-B48</f>
        <v>-25851374.560000002</v>
      </c>
    </row>
    <row r="49" spans="1:7" ht="30">
      <c r="A49" s="99" t="s">
        <v>280</v>
      </c>
      <c r="B49" s="61">
        <v>0</v>
      </c>
      <c r="C49" s="61">
        <v>0</v>
      </c>
      <c r="D49" s="61">
        <f t="shared" si="5"/>
        <v>0</v>
      </c>
      <c r="E49" s="61">
        <v>0</v>
      </c>
      <c r="F49" s="61">
        <v>0</v>
      </c>
      <c r="G49" s="61">
        <f>F49-B49</f>
        <v>0</v>
      </c>
    </row>
    <row r="50" spans="1:7" ht="15">
      <c r="A50" s="99" t="s">
        <v>281</v>
      </c>
      <c r="B50" s="61"/>
      <c r="C50" s="61"/>
      <c r="D50" s="61">
        <f t="shared" si="5"/>
        <v>0</v>
      </c>
      <c r="E50" s="61"/>
      <c r="F50" s="61"/>
      <c r="G50" s="61">
        <f aca="true" t="shared" si="6" ref="G50:G63">F50-B50</f>
        <v>0</v>
      </c>
    </row>
    <row r="51" spans="1:7" ht="15">
      <c r="A51" s="99" t="s">
        <v>282</v>
      </c>
      <c r="B51" s="61"/>
      <c r="C51" s="61"/>
      <c r="D51" s="61">
        <f t="shared" si="5"/>
        <v>0</v>
      </c>
      <c r="E51" s="61"/>
      <c r="F51" s="61"/>
      <c r="G51" s="61">
        <f t="shared" si="6"/>
        <v>0</v>
      </c>
    </row>
    <row r="52" spans="1:7" ht="30">
      <c r="A52" s="100" t="s">
        <v>283</v>
      </c>
      <c r="B52" s="61"/>
      <c r="C52" s="61"/>
      <c r="D52" s="61">
        <f t="shared" si="5"/>
        <v>0</v>
      </c>
      <c r="E52" s="61"/>
      <c r="F52" s="61"/>
      <c r="G52" s="61">
        <f t="shared" si="6"/>
        <v>0</v>
      </c>
    </row>
    <row r="53" spans="1:7" ht="15">
      <c r="A53" s="97" t="s">
        <v>284</v>
      </c>
      <c r="B53" s="61"/>
      <c r="C53" s="61"/>
      <c r="D53" s="61">
        <f t="shared" si="5"/>
        <v>0</v>
      </c>
      <c r="E53" s="61"/>
      <c r="F53" s="61"/>
      <c r="G53" s="61">
        <f t="shared" si="6"/>
        <v>0</v>
      </c>
    </row>
    <row r="54" spans="1:7" ht="15">
      <c r="A54" s="70" t="s">
        <v>285</v>
      </c>
      <c r="B54" s="61">
        <f>SUM(B55:B58)</f>
        <v>10000052.2</v>
      </c>
      <c r="C54" s="61">
        <f>SUM(C55:C58)</f>
        <v>39907106.82</v>
      </c>
      <c r="D54" s="61">
        <f>SUM(D55:D58)</f>
        <v>49907159.019999996</v>
      </c>
      <c r="E54" s="61">
        <f>SUM(E55:E58)</f>
        <v>38677590.82</v>
      </c>
      <c r="F54" s="61">
        <f>SUM(F55:F58)</f>
        <v>17026502.92</v>
      </c>
      <c r="G54" s="61">
        <f t="shared" si="6"/>
        <v>7026450.7200000025</v>
      </c>
    </row>
    <row r="55" spans="1:7" ht="15">
      <c r="A55" s="100" t="s">
        <v>286</v>
      </c>
      <c r="B55" s="61"/>
      <c r="C55" s="61"/>
      <c r="D55" s="61">
        <f>B55+C55</f>
        <v>0</v>
      </c>
      <c r="E55" s="61"/>
      <c r="F55" s="61"/>
      <c r="G55" s="61">
        <f t="shared" si="6"/>
        <v>0</v>
      </c>
    </row>
    <row r="56" spans="1:7" ht="15">
      <c r="A56" s="99" t="s">
        <v>287</v>
      </c>
      <c r="B56" s="61"/>
      <c r="C56" s="61"/>
      <c r="D56" s="61">
        <f>B56+C56</f>
        <v>0</v>
      </c>
      <c r="E56" s="61"/>
      <c r="F56" s="61"/>
      <c r="G56" s="61">
        <f t="shared" si="6"/>
        <v>0</v>
      </c>
    </row>
    <row r="57" spans="1:7" ht="15">
      <c r="A57" s="99" t="s">
        <v>288</v>
      </c>
      <c r="B57" s="61"/>
      <c r="C57" s="61"/>
      <c r="D57" s="61">
        <f>B57+C57</f>
        <v>0</v>
      </c>
      <c r="E57" s="61"/>
      <c r="F57" s="61"/>
      <c r="G57" s="61">
        <f t="shared" si="6"/>
        <v>0</v>
      </c>
    </row>
    <row r="58" spans="1:7" ht="15">
      <c r="A58" s="100" t="s">
        <v>289</v>
      </c>
      <c r="B58" s="61">
        <v>10000052.2</v>
      </c>
      <c r="C58" s="61">
        <v>39907106.82</v>
      </c>
      <c r="D58" s="61">
        <f>B58+C58</f>
        <v>49907159.019999996</v>
      </c>
      <c r="E58" s="61">
        <v>38677590.82</v>
      </c>
      <c r="F58" s="61">
        <v>17026502.92</v>
      </c>
      <c r="G58" s="61">
        <f t="shared" si="6"/>
        <v>7026450.7200000025</v>
      </c>
    </row>
    <row r="59" spans="1:7" ht="15">
      <c r="A59" s="70" t="s">
        <v>290</v>
      </c>
      <c r="B59" s="61">
        <f>B60+B61</f>
        <v>0</v>
      </c>
      <c r="C59" s="61">
        <f>C60+C61</f>
        <v>0</v>
      </c>
      <c r="D59" s="61">
        <f>D60+D61</f>
        <v>0</v>
      </c>
      <c r="E59" s="61">
        <f>E60+E61</f>
        <v>0</v>
      </c>
      <c r="F59" s="61">
        <f>F60+F61</f>
        <v>0</v>
      </c>
      <c r="G59" s="61">
        <f t="shared" si="6"/>
        <v>0</v>
      </c>
    </row>
    <row r="60" spans="1:7" ht="15">
      <c r="A60" s="99" t="s">
        <v>291</v>
      </c>
      <c r="B60" s="61"/>
      <c r="C60" s="61"/>
      <c r="D60" s="61">
        <f>B60+C60</f>
        <v>0</v>
      </c>
      <c r="E60" s="61"/>
      <c r="F60" s="61"/>
      <c r="G60" s="61">
        <f t="shared" si="6"/>
        <v>0</v>
      </c>
    </row>
    <row r="61" spans="1:7" ht="15">
      <c r="A61" s="99" t="s">
        <v>292</v>
      </c>
      <c r="B61" s="61"/>
      <c r="C61" s="61"/>
      <c r="D61" s="61">
        <f>B61+C61</f>
        <v>0</v>
      </c>
      <c r="E61" s="61"/>
      <c r="F61" s="61"/>
      <c r="G61" s="61">
        <f t="shared" si="6"/>
        <v>0</v>
      </c>
    </row>
    <row r="62" spans="1:7" ht="15">
      <c r="A62" s="70" t="s">
        <v>293</v>
      </c>
      <c r="B62" s="61"/>
      <c r="C62" s="61"/>
      <c r="D62" s="61">
        <f>B62+C62</f>
        <v>0</v>
      </c>
      <c r="E62" s="61"/>
      <c r="F62" s="61"/>
      <c r="G62" s="61">
        <f t="shared" si="6"/>
        <v>0</v>
      </c>
    </row>
    <row r="63" spans="1:7" ht="15">
      <c r="A63" s="70" t="s">
        <v>294</v>
      </c>
      <c r="B63" s="61"/>
      <c r="C63" s="61"/>
      <c r="D63" s="61">
        <f>B63+C63</f>
        <v>0</v>
      </c>
      <c r="E63" s="61"/>
      <c r="F63" s="61"/>
      <c r="G63" s="61">
        <f t="shared" si="6"/>
        <v>0</v>
      </c>
    </row>
    <row r="64" spans="1:7" ht="15">
      <c r="A64" s="11"/>
      <c r="B64" s="64"/>
      <c r="C64" s="64"/>
      <c r="D64" s="64"/>
      <c r="E64" s="64"/>
      <c r="F64" s="64"/>
      <c r="G64" s="64"/>
    </row>
    <row r="65" spans="1:7" ht="15">
      <c r="A65" s="16" t="s">
        <v>295</v>
      </c>
      <c r="B65" s="58">
        <f>B45+B54+B59+B62+B63</f>
        <v>130349594.76</v>
      </c>
      <c r="C65" s="58">
        <f>C45+C54+C59+C62+C63</f>
        <v>45292190.82</v>
      </c>
      <c r="D65" s="58">
        <f>D45+D54+D59+D62+D63</f>
        <v>175641785.57999998</v>
      </c>
      <c r="E65" s="58">
        <f>E45+E54+E59+E62+E63</f>
        <v>168123459.82</v>
      </c>
      <c r="F65" s="58">
        <f>F45+F54+F59+F62+F63</f>
        <v>111524670.92</v>
      </c>
      <c r="G65" s="58">
        <f>F65-B65</f>
        <v>-18824923.840000004</v>
      </c>
    </row>
    <row r="66" spans="1:7" ht="15">
      <c r="A66" s="11"/>
      <c r="B66" s="64"/>
      <c r="C66" s="64"/>
      <c r="D66" s="64"/>
      <c r="E66" s="64"/>
      <c r="F66" s="64"/>
      <c r="G66" s="64"/>
    </row>
    <row r="67" spans="1:7" ht="15">
      <c r="A67" s="16" t="s">
        <v>296</v>
      </c>
      <c r="B67" s="58">
        <f aca="true" t="shared" si="7" ref="B67:G67">B68</f>
        <v>0</v>
      </c>
      <c r="C67" s="58">
        <f t="shared" si="7"/>
        <v>0</v>
      </c>
      <c r="D67" s="58">
        <f t="shared" si="7"/>
        <v>0</v>
      </c>
      <c r="E67" s="58">
        <f t="shared" si="7"/>
        <v>0</v>
      </c>
      <c r="F67" s="58">
        <f t="shared" si="7"/>
        <v>0</v>
      </c>
      <c r="G67" s="58">
        <f t="shared" si="7"/>
        <v>0</v>
      </c>
    </row>
    <row r="68" spans="1:7" ht="15">
      <c r="A68" s="70" t="s">
        <v>297</v>
      </c>
      <c r="B68" s="61">
        <v>0</v>
      </c>
      <c r="C68" s="61">
        <v>0</v>
      </c>
      <c r="D68" s="61">
        <f>B68+C68</f>
        <v>0</v>
      </c>
      <c r="E68" s="61">
        <v>0</v>
      </c>
      <c r="F68" s="61">
        <v>0</v>
      </c>
      <c r="G68" s="61">
        <f>F68-B68</f>
        <v>0</v>
      </c>
    </row>
    <row r="69" spans="1:7" ht="15">
      <c r="A69" s="11"/>
      <c r="B69" s="64"/>
      <c r="C69" s="64"/>
      <c r="D69" s="64"/>
      <c r="E69" s="64"/>
      <c r="F69" s="64"/>
      <c r="G69" s="64"/>
    </row>
    <row r="70" spans="1:7" ht="15">
      <c r="A70" s="16" t="s">
        <v>298</v>
      </c>
      <c r="B70" s="58">
        <f aca="true" t="shared" si="8" ref="B70:G70">B41+B65+B67</f>
        <v>284280341.95</v>
      </c>
      <c r="C70" s="58">
        <f t="shared" si="8"/>
        <v>73864851.56</v>
      </c>
      <c r="D70" s="58">
        <f t="shared" si="8"/>
        <v>358145193.51</v>
      </c>
      <c r="E70" s="58">
        <f t="shared" si="8"/>
        <v>348415403.84000003</v>
      </c>
      <c r="F70" s="58">
        <f t="shared" si="8"/>
        <v>238641330.3</v>
      </c>
      <c r="G70" s="58">
        <f t="shared" si="8"/>
        <v>-45639011.65000001</v>
      </c>
    </row>
    <row r="71" spans="1:7" ht="15">
      <c r="A71" s="11"/>
      <c r="B71" s="64"/>
      <c r="C71" s="64"/>
      <c r="D71" s="64"/>
      <c r="E71" s="64"/>
      <c r="F71" s="64"/>
      <c r="G71" s="64"/>
    </row>
    <row r="72" spans="1:7" ht="15">
      <c r="A72" s="16" t="s">
        <v>299</v>
      </c>
      <c r="B72" s="64"/>
      <c r="C72" s="64"/>
      <c r="D72" s="64"/>
      <c r="E72" s="64"/>
      <c r="F72" s="64"/>
      <c r="G72" s="64"/>
    </row>
    <row r="73" spans="1:7" ht="30">
      <c r="A73" s="101" t="s">
        <v>300</v>
      </c>
      <c r="B73" s="61">
        <v>0</v>
      </c>
      <c r="C73" s="61">
        <v>0</v>
      </c>
      <c r="D73" s="61">
        <f>B73+C73</f>
        <v>0</v>
      </c>
      <c r="E73" s="61">
        <v>0</v>
      </c>
      <c r="F73" s="61">
        <v>0</v>
      </c>
      <c r="G73" s="61">
        <f>F73-B73</f>
        <v>0</v>
      </c>
    </row>
    <row r="74" spans="1:7" ht="30">
      <c r="A74" s="101" t="s">
        <v>301</v>
      </c>
      <c r="B74" s="61">
        <v>0</v>
      </c>
      <c r="C74" s="61">
        <v>0</v>
      </c>
      <c r="D74" s="61">
        <f>B74+C74</f>
        <v>0</v>
      </c>
      <c r="E74" s="61">
        <v>0</v>
      </c>
      <c r="F74" s="61">
        <v>0</v>
      </c>
      <c r="G74" s="61">
        <f>F74-B74</f>
        <v>0</v>
      </c>
    </row>
    <row r="75" spans="1:7" ht="15">
      <c r="A75" s="77" t="s">
        <v>302</v>
      </c>
      <c r="B75" s="58">
        <f aca="true" t="shared" si="9" ref="B75:G75">B73+B74</f>
        <v>0</v>
      </c>
      <c r="C75" s="58">
        <f t="shared" si="9"/>
        <v>0</v>
      </c>
      <c r="D75" s="58">
        <f t="shared" si="9"/>
        <v>0</v>
      </c>
      <c r="E75" s="58">
        <f t="shared" si="9"/>
        <v>0</v>
      </c>
      <c r="F75" s="58">
        <f t="shared" si="9"/>
        <v>0</v>
      </c>
      <c r="G75" s="58">
        <f t="shared" si="9"/>
        <v>0</v>
      </c>
    </row>
    <row r="76" spans="1:7" ht="15">
      <c r="A76" s="65"/>
      <c r="B76" s="67"/>
      <c r="C76" s="67"/>
      <c r="D76" s="67"/>
      <c r="E76" s="67"/>
      <c r="F76" s="67"/>
      <c r="G76" s="67"/>
    </row>
    <row r="77" spans="2:7" ht="15">
      <c r="B77" s="102"/>
      <c r="C77" s="102"/>
      <c r="D77" s="102"/>
      <c r="E77" s="102"/>
      <c r="F77" s="102"/>
      <c r="G77" s="102"/>
    </row>
    <row r="78" spans="2:7" ht="15">
      <c r="B78" s="102"/>
      <c r="C78" s="102"/>
      <c r="D78" s="102">
        <f>B78+C78</f>
        <v>0</v>
      </c>
      <c r="E78" s="102"/>
      <c r="F78" s="102"/>
      <c r="G78" s="103">
        <f>B78-F78</f>
        <v>0</v>
      </c>
    </row>
    <row r="79" spans="2:7" ht="15">
      <c r="B79" s="102"/>
      <c r="C79" s="102"/>
      <c r="D79" s="102"/>
      <c r="E79" s="102"/>
      <c r="F79" s="102"/>
      <c r="G79" s="103"/>
    </row>
    <row r="80" spans="2:7" ht="15">
      <c r="B80" s="104"/>
      <c r="C80" s="104"/>
      <c r="D80" s="104"/>
      <c r="E80" s="104"/>
      <c r="F80" s="104"/>
      <c r="G80" s="104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164" t="s">
        <v>303</v>
      </c>
      <c r="B1" s="158"/>
      <c r="C1" s="158"/>
      <c r="D1" s="158"/>
      <c r="E1" s="158"/>
      <c r="F1" s="158"/>
      <c r="G1" s="158"/>
    </row>
    <row r="2" spans="1:7" ht="15">
      <c r="A2" s="165" t="s">
        <v>122</v>
      </c>
      <c r="B2" s="165"/>
      <c r="C2" s="165"/>
      <c r="D2" s="165"/>
      <c r="E2" s="165"/>
      <c r="F2" s="165"/>
      <c r="G2" s="165"/>
    </row>
    <row r="3" spans="1:7" ht="15">
      <c r="A3" s="166" t="s">
        <v>304</v>
      </c>
      <c r="B3" s="166"/>
      <c r="C3" s="166"/>
      <c r="D3" s="166"/>
      <c r="E3" s="166"/>
      <c r="F3" s="166"/>
      <c r="G3" s="166"/>
    </row>
    <row r="4" spans="1:7" ht="15">
      <c r="A4" s="166" t="s">
        <v>305</v>
      </c>
      <c r="B4" s="166"/>
      <c r="C4" s="166"/>
      <c r="D4" s="166"/>
      <c r="E4" s="166"/>
      <c r="F4" s="166"/>
      <c r="G4" s="166"/>
    </row>
    <row r="5" spans="1:7" ht="15">
      <c r="A5" s="167" t="s">
        <v>168</v>
      </c>
      <c r="B5" s="167"/>
      <c r="C5" s="167"/>
      <c r="D5" s="167"/>
      <c r="E5" s="167"/>
      <c r="F5" s="167"/>
      <c r="G5" s="167"/>
    </row>
    <row r="6" spans="1:7" ht="15">
      <c r="A6" s="160" t="s">
        <v>2</v>
      </c>
      <c r="B6" s="160"/>
      <c r="C6" s="160"/>
      <c r="D6" s="160"/>
      <c r="E6" s="160"/>
      <c r="F6" s="160"/>
      <c r="G6" s="160"/>
    </row>
    <row r="7" spans="1:7" ht="15">
      <c r="A7" s="162" t="s">
        <v>4</v>
      </c>
      <c r="B7" s="162" t="s">
        <v>306</v>
      </c>
      <c r="C7" s="162"/>
      <c r="D7" s="162"/>
      <c r="E7" s="162"/>
      <c r="F7" s="162"/>
      <c r="G7" s="163" t="s">
        <v>307</v>
      </c>
    </row>
    <row r="8" spans="1:7" ht="30">
      <c r="A8" s="162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162"/>
    </row>
    <row r="9" spans="1:7" ht="15">
      <c r="A9" s="105" t="s">
        <v>312</v>
      </c>
      <c r="B9" s="106">
        <f aca="true" t="shared" si="0" ref="B9:G9">B10+B18+B189+B28+B38+B48+B58+B62+B71+B75</f>
        <v>153930747.19</v>
      </c>
      <c r="C9" s="106">
        <f t="shared" si="0"/>
        <v>16343645.759999996</v>
      </c>
      <c r="D9" s="106">
        <f t="shared" si="0"/>
        <v>170274392.95</v>
      </c>
      <c r="E9" s="106">
        <f t="shared" si="0"/>
        <v>169863234.14</v>
      </c>
      <c r="F9" s="106">
        <f t="shared" si="0"/>
        <v>146657540.39999998</v>
      </c>
      <c r="G9" s="106">
        <f t="shared" si="0"/>
        <v>411158.8100000005</v>
      </c>
    </row>
    <row r="10" spans="1:7" ht="15">
      <c r="A10" s="107" t="s">
        <v>313</v>
      </c>
      <c r="B10" s="108">
        <f aca="true" t="shared" si="1" ref="B10:G10">SUM(B11:B17)</f>
        <v>102810233.16999999</v>
      </c>
      <c r="C10" s="108">
        <f t="shared" si="1"/>
        <v>-16765677.440000005</v>
      </c>
      <c r="D10" s="108">
        <f t="shared" si="1"/>
        <v>86044555.72999999</v>
      </c>
      <c r="E10" s="108">
        <f t="shared" si="1"/>
        <v>86044555.72999999</v>
      </c>
      <c r="F10" s="108">
        <f t="shared" si="1"/>
        <v>85446124.04999998</v>
      </c>
      <c r="G10" s="108">
        <f t="shared" si="1"/>
        <v>0</v>
      </c>
    </row>
    <row r="11" spans="1:8" ht="15">
      <c r="A11" s="109" t="s">
        <v>314</v>
      </c>
      <c r="B11" s="108">
        <v>84059364.19</v>
      </c>
      <c r="C11" s="108">
        <v>-20658915.03</v>
      </c>
      <c r="D11" s="108">
        <f>B11+C11</f>
        <v>63400449.16</v>
      </c>
      <c r="E11" s="108">
        <v>63400449.16</v>
      </c>
      <c r="F11" s="108">
        <v>63400449.16</v>
      </c>
      <c r="G11" s="108">
        <f>D11-E11</f>
        <v>0</v>
      </c>
      <c r="H11" s="110" t="s">
        <v>315</v>
      </c>
    </row>
    <row r="12" spans="1:8" ht="15">
      <c r="A12" s="109" t="s">
        <v>316</v>
      </c>
      <c r="B12" s="108">
        <v>569211.57</v>
      </c>
      <c r="C12" s="108">
        <v>1153159.37</v>
      </c>
      <c r="D12" s="108">
        <f aca="true" t="shared" si="2" ref="D12:D17">B12+C12</f>
        <v>1722370.94</v>
      </c>
      <c r="E12" s="108">
        <v>1722370.94</v>
      </c>
      <c r="F12" s="108">
        <v>1722370.94</v>
      </c>
      <c r="G12" s="108">
        <f aca="true" t="shared" si="3" ref="G12:G17">D12-E12</f>
        <v>0</v>
      </c>
      <c r="H12" s="110" t="s">
        <v>317</v>
      </c>
    </row>
    <row r="13" spans="1:8" ht="15">
      <c r="A13" s="109" t="s">
        <v>318</v>
      </c>
      <c r="B13" s="108">
        <v>7419007.07</v>
      </c>
      <c r="C13" s="108">
        <v>-187962.44</v>
      </c>
      <c r="D13" s="108">
        <f t="shared" si="2"/>
        <v>7231044.63</v>
      </c>
      <c r="E13" s="108">
        <v>7231044.63</v>
      </c>
      <c r="F13" s="108">
        <v>7231044.63</v>
      </c>
      <c r="G13" s="108">
        <f t="shared" si="3"/>
        <v>0</v>
      </c>
      <c r="H13" s="110" t="s">
        <v>319</v>
      </c>
    </row>
    <row r="14" spans="1:8" ht="15">
      <c r="A14" s="109" t="s">
        <v>320</v>
      </c>
      <c r="B14" s="108">
        <v>984381.89</v>
      </c>
      <c r="C14" s="108">
        <v>-389244.92</v>
      </c>
      <c r="D14" s="108">
        <f t="shared" si="2"/>
        <v>595136.97</v>
      </c>
      <c r="E14" s="108">
        <v>595136.97</v>
      </c>
      <c r="F14" s="108">
        <v>298068.49</v>
      </c>
      <c r="G14" s="108">
        <f t="shared" si="3"/>
        <v>0</v>
      </c>
      <c r="H14" s="110" t="s">
        <v>321</v>
      </c>
    </row>
    <row r="15" spans="1:8" ht="15">
      <c r="A15" s="109" t="s">
        <v>322</v>
      </c>
      <c r="B15" s="108">
        <v>9590949.83</v>
      </c>
      <c r="C15" s="108">
        <v>3267581.9</v>
      </c>
      <c r="D15" s="108">
        <f t="shared" si="2"/>
        <v>12858531.73</v>
      </c>
      <c r="E15" s="108">
        <v>12858531.73</v>
      </c>
      <c r="F15" s="108">
        <v>12557168.53</v>
      </c>
      <c r="G15" s="108">
        <f t="shared" si="3"/>
        <v>0</v>
      </c>
      <c r="H15" s="110" t="s">
        <v>323</v>
      </c>
    </row>
    <row r="16" spans="1:8" ht="15">
      <c r="A16" s="109" t="s">
        <v>324</v>
      </c>
      <c r="B16" s="108"/>
      <c r="C16" s="108"/>
      <c r="D16" s="108">
        <f t="shared" si="2"/>
        <v>0</v>
      </c>
      <c r="E16" s="108"/>
      <c r="F16" s="108"/>
      <c r="G16" s="108">
        <f t="shared" si="3"/>
        <v>0</v>
      </c>
      <c r="H16" s="110" t="s">
        <v>325</v>
      </c>
    </row>
    <row r="17" spans="1:8" ht="15">
      <c r="A17" s="109" t="s">
        <v>326</v>
      </c>
      <c r="B17" s="108">
        <v>187318.62</v>
      </c>
      <c r="C17" s="108">
        <v>49703.68</v>
      </c>
      <c r="D17" s="108">
        <f t="shared" si="2"/>
        <v>237022.3</v>
      </c>
      <c r="E17" s="108">
        <v>237022.3</v>
      </c>
      <c r="F17" s="108">
        <v>237022.3</v>
      </c>
      <c r="G17" s="108">
        <f t="shared" si="3"/>
        <v>0</v>
      </c>
      <c r="H17" s="110" t="s">
        <v>327</v>
      </c>
    </row>
    <row r="18" spans="1:7" ht="15">
      <c r="A18" s="107" t="s">
        <v>328</v>
      </c>
      <c r="B18" s="108">
        <f aca="true" t="shared" si="4" ref="B18:G18">SUM(B19:B27)</f>
        <v>9844152.120000001</v>
      </c>
      <c r="C18" s="108">
        <f t="shared" si="4"/>
        <v>2613050.19</v>
      </c>
      <c r="D18" s="108">
        <f t="shared" si="4"/>
        <v>12457202.309999999</v>
      </c>
      <c r="E18" s="108">
        <f t="shared" si="4"/>
        <v>12457202.309999999</v>
      </c>
      <c r="F18" s="108">
        <f t="shared" si="4"/>
        <v>5683050.14</v>
      </c>
      <c r="G18" s="108">
        <f t="shared" si="4"/>
        <v>0</v>
      </c>
    </row>
    <row r="19" spans="1:8" ht="15">
      <c r="A19" s="109" t="s">
        <v>329</v>
      </c>
      <c r="B19" s="108">
        <v>1801831.26</v>
      </c>
      <c r="C19" s="108">
        <v>1155294.71</v>
      </c>
      <c r="D19" s="108">
        <f aca="true" t="shared" si="5" ref="D19:D27">B19+C19</f>
        <v>2957125.9699999997</v>
      </c>
      <c r="E19" s="108">
        <v>2957125.97</v>
      </c>
      <c r="F19" s="108">
        <v>2032130.61</v>
      </c>
      <c r="G19" s="108">
        <f aca="true" t="shared" si="6" ref="G19:G27">D19-E19</f>
        <v>0</v>
      </c>
      <c r="H19" s="110" t="s">
        <v>330</v>
      </c>
    </row>
    <row r="20" spans="1:8" ht="15">
      <c r="A20" s="109" t="s">
        <v>331</v>
      </c>
      <c r="B20" s="108">
        <v>242378.52</v>
      </c>
      <c r="C20" s="108">
        <v>-57655.23</v>
      </c>
      <c r="D20" s="108">
        <f t="shared" si="5"/>
        <v>184723.28999999998</v>
      </c>
      <c r="E20" s="108">
        <v>184723.29</v>
      </c>
      <c r="F20" s="108">
        <v>152613.14</v>
      </c>
      <c r="G20" s="108">
        <f t="shared" si="6"/>
        <v>0</v>
      </c>
      <c r="H20" s="110" t="s">
        <v>332</v>
      </c>
    </row>
    <row r="21" spans="1:8" ht="15">
      <c r="A21" s="109" t="s">
        <v>333</v>
      </c>
      <c r="B21" s="108"/>
      <c r="C21" s="108"/>
      <c r="D21" s="108">
        <f t="shared" si="5"/>
        <v>0</v>
      </c>
      <c r="E21" s="108"/>
      <c r="F21" s="108"/>
      <c r="G21" s="108">
        <f t="shared" si="6"/>
        <v>0</v>
      </c>
      <c r="H21" s="110" t="s">
        <v>334</v>
      </c>
    </row>
    <row r="22" spans="1:8" ht="15">
      <c r="A22" s="109" t="s">
        <v>335</v>
      </c>
      <c r="B22" s="108">
        <v>897127.71</v>
      </c>
      <c r="C22" s="108">
        <v>85136.22</v>
      </c>
      <c r="D22" s="108">
        <f t="shared" si="5"/>
        <v>982263.9299999999</v>
      </c>
      <c r="E22" s="108">
        <v>982263.93</v>
      </c>
      <c r="F22" s="108">
        <v>274931.72</v>
      </c>
      <c r="G22" s="108">
        <f t="shared" si="6"/>
        <v>0</v>
      </c>
      <c r="H22" s="110" t="s">
        <v>336</v>
      </c>
    </row>
    <row r="23" spans="1:8" ht="15">
      <c r="A23" s="109" t="s">
        <v>337</v>
      </c>
      <c r="B23" s="108">
        <v>3664099.48</v>
      </c>
      <c r="C23" s="108">
        <v>1221789.78</v>
      </c>
      <c r="D23" s="108">
        <f t="shared" si="5"/>
        <v>4885889.26</v>
      </c>
      <c r="E23" s="108">
        <v>4885889.26</v>
      </c>
      <c r="F23" s="108">
        <v>1852141.7</v>
      </c>
      <c r="G23" s="108">
        <f t="shared" si="6"/>
        <v>0</v>
      </c>
      <c r="H23" s="110" t="s">
        <v>338</v>
      </c>
    </row>
    <row r="24" spans="1:8" ht="15">
      <c r="A24" s="109" t="s">
        <v>339</v>
      </c>
      <c r="B24" s="108">
        <v>2568841</v>
      </c>
      <c r="C24" s="108">
        <v>253386.88</v>
      </c>
      <c r="D24" s="108">
        <f t="shared" si="5"/>
        <v>2822227.88</v>
      </c>
      <c r="E24" s="108">
        <v>2822227.88</v>
      </c>
      <c r="F24" s="108">
        <v>1098550.3</v>
      </c>
      <c r="G24" s="108">
        <f t="shared" si="6"/>
        <v>0</v>
      </c>
      <c r="H24" s="110" t="s">
        <v>340</v>
      </c>
    </row>
    <row r="25" spans="1:8" ht="15">
      <c r="A25" s="109" t="s">
        <v>341</v>
      </c>
      <c r="B25" s="108">
        <v>78904.49</v>
      </c>
      <c r="C25" s="108">
        <v>33687.47</v>
      </c>
      <c r="D25" s="108">
        <f t="shared" si="5"/>
        <v>112591.96</v>
      </c>
      <c r="E25" s="108">
        <v>112591.96</v>
      </c>
      <c r="F25" s="108">
        <v>28870.08</v>
      </c>
      <c r="G25" s="108">
        <f t="shared" si="6"/>
        <v>0</v>
      </c>
      <c r="H25" s="110" t="s">
        <v>342</v>
      </c>
    </row>
    <row r="26" spans="1:8" ht="15">
      <c r="A26" s="109" t="s">
        <v>343</v>
      </c>
      <c r="B26" s="108">
        <v>100892</v>
      </c>
      <c r="C26" s="108">
        <v>-80708</v>
      </c>
      <c r="D26" s="108">
        <f t="shared" si="5"/>
        <v>20184</v>
      </c>
      <c r="E26" s="108">
        <v>20184</v>
      </c>
      <c r="F26" s="108">
        <v>10092</v>
      </c>
      <c r="G26" s="108">
        <f t="shared" si="6"/>
        <v>0</v>
      </c>
      <c r="H26" s="110" t="s">
        <v>344</v>
      </c>
    </row>
    <row r="27" spans="1:8" ht="15">
      <c r="A27" s="109" t="s">
        <v>345</v>
      </c>
      <c r="B27" s="108">
        <v>490077.66</v>
      </c>
      <c r="C27" s="108">
        <v>2118.36</v>
      </c>
      <c r="D27" s="108">
        <f t="shared" si="5"/>
        <v>492196.01999999996</v>
      </c>
      <c r="E27" s="108">
        <v>492196.02</v>
      </c>
      <c r="F27" s="108">
        <v>233720.59</v>
      </c>
      <c r="G27" s="108">
        <f t="shared" si="6"/>
        <v>0</v>
      </c>
      <c r="H27" s="110" t="s">
        <v>346</v>
      </c>
    </row>
    <row r="28" spans="1:7" ht="15">
      <c r="A28" s="107" t="s">
        <v>347</v>
      </c>
      <c r="B28" s="108">
        <f aca="true" t="shared" si="7" ref="B28:G28">SUM(B29:B37)</f>
        <v>16989165.45</v>
      </c>
      <c r="C28" s="108">
        <f t="shared" si="7"/>
        <v>7607144.98</v>
      </c>
      <c r="D28" s="108">
        <f t="shared" si="7"/>
        <v>24596310.43</v>
      </c>
      <c r="E28" s="108">
        <f t="shared" si="7"/>
        <v>24596310.43</v>
      </c>
      <c r="F28" s="108">
        <f t="shared" si="7"/>
        <v>13077529.92</v>
      </c>
      <c r="G28" s="108">
        <f t="shared" si="7"/>
        <v>0</v>
      </c>
    </row>
    <row r="29" spans="1:8" ht="15">
      <c r="A29" s="109" t="s">
        <v>348</v>
      </c>
      <c r="B29" s="108">
        <v>1794751.34</v>
      </c>
      <c r="C29" s="108">
        <v>57673.04</v>
      </c>
      <c r="D29" s="108">
        <f aca="true" t="shared" si="8" ref="D29:D82">B29+C29</f>
        <v>1852424.3800000001</v>
      </c>
      <c r="E29" s="108">
        <v>1852424.38</v>
      </c>
      <c r="F29" s="108">
        <v>701671.78</v>
      </c>
      <c r="G29" s="108">
        <f aca="true" t="shared" si="9" ref="G29:G37">D29-E29</f>
        <v>0</v>
      </c>
      <c r="H29" s="110" t="s">
        <v>349</v>
      </c>
    </row>
    <row r="30" spans="1:8" ht="15">
      <c r="A30" s="109" t="s">
        <v>350</v>
      </c>
      <c r="B30" s="108">
        <v>875431.32</v>
      </c>
      <c r="C30" s="108">
        <v>1712334.46</v>
      </c>
      <c r="D30" s="108">
        <f t="shared" si="8"/>
        <v>2587765.78</v>
      </c>
      <c r="E30" s="108">
        <v>2587765.78</v>
      </c>
      <c r="F30" s="108">
        <v>307994.64</v>
      </c>
      <c r="G30" s="108">
        <f t="shared" si="9"/>
        <v>0</v>
      </c>
      <c r="H30" s="110" t="s">
        <v>351</v>
      </c>
    </row>
    <row r="31" spans="1:8" ht="15">
      <c r="A31" s="109" t="s">
        <v>352</v>
      </c>
      <c r="B31" s="108">
        <v>3850766.46</v>
      </c>
      <c r="C31" s="108">
        <v>2345604.4</v>
      </c>
      <c r="D31" s="108">
        <f t="shared" si="8"/>
        <v>6196370.859999999</v>
      </c>
      <c r="E31" s="108">
        <v>6196370.86</v>
      </c>
      <c r="F31" s="108">
        <v>3273551.57</v>
      </c>
      <c r="G31" s="108">
        <f t="shared" si="9"/>
        <v>0</v>
      </c>
      <c r="H31" s="110" t="s">
        <v>353</v>
      </c>
    </row>
    <row r="32" spans="1:8" ht="15">
      <c r="A32" s="109" t="s">
        <v>354</v>
      </c>
      <c r="B32" s="108">
        <v>575184.72</v>
      </c>
      <c r="C32" s="108">
        <v>60132.66</v>
      </c>
      <c r="D32" s="108">
        <f t="shared" si="8"/>
        <v>635317.38</v>
      </c>
      <c r="E32" s="108">
        <v>635317.38</v>
      </c>
      <c r="F32" s="108">
        <v>157633.55</v>
      </c>
      <c r="G32" s="108">
        <f t="shared" si="9"/>
        <v>0</v>
      </c>
      <c r="H32" s="110" t="s">
        <v>355</v>
      </c>
    </row>
    <row r="33" spans="1:8" ht="15">
      <c r="A33" s="109" t="s">
        <v>356</v>
      </c>
      <c r="B33" s="108">
        <v>1304099.35</v>
      </c>
      <c r="C33" s="108">
        <v>-825370.68</v>
      </c>
      <c r="D33" s="108">
        <f t="shared" si="8"/>
        <v>478728.67000000004</v>
      </c>
      <c r="E33" s="108">
        <v>478728.67</v>
      </c>
      <c r="F33" s="108">
        <v>241402.12</v>
      </c>
      <c r="G33" s="108">
        <f t="shared" si="9"/>
        <v>0</v>
      </c>
      <c r="H33" s="110" t="s">
        <v>357</v>
      </c>
    </row>
    <row r="34" spans="1:8" ht="15">
      <c r="A34" s="109" t="s">
        <v>358</v>
      </c>
      <c r="B34" s="108">
        <v>389092.42</v>
      </c>
      <c r="C34" s="108">
        <v>385326.92</v>
      </c>
      <c r="D34" s="108">
        <f t="shared" si="8"/>
        <v>774419.34</v>
      </c>
      <c r="E34" s="108">
        <v>774419.34</v>
      </c>
      <c r="F34" s="108">
        <v>259791.73</v>
      </c>
      <c r="G34" s="108">
        <f t="shared" si="9"/>
        <v>0</v>
      </c>
      <c r="H34" s="110" t="s">
        <v>359</v>
      </c>
    </row>
    <row r="35" spans="1:8" ht="15">
      <c r="A35" s="109" t="s">
        <v>360</v>
      </c>
      <c r="B35" s="108">
        <v>717745.88</v>
      </c>
      <c r="C35" s="108">
        <v>-374669.34</v>
      </c>
      <c r="D35" s="108">
        <f t="shared" si="8"/>
        <v>343076.54</v>
      </c>
      <c r="E35" s="108">
        <v>343076.54</v>
      </c>
      <c r="F35" s="108">
        <v>338237.02</v>
      </c>
      <c r="G35" s="108">
        <f t="shared" si="9"/>
        <v>0</v>
      </c>
      <c r="H35" s="110" t="s">
        <v>361</v>
      </c>
    </row>
    <row r="36" spans="1:8" ht="15">
      <c r="A36" s="109" t="s">
        <v>362</v>
      </c>
      <c r="B36" s="108">
        <v>5952727.94</v>
      </c>
      <c r="C36" s="108">
        <v>3836066.08</v>
      </c>
      <c r="D36" s="108">
        <f t="shared" si="8"/>
        <v>9788794.02</v>
      </c>
      <c r="E36" s="108">
        <v>9788794.02</v>
      </c>
      <c r="F36" s="108">
        <v>5866734.18</v>
      </c>
      <c r="G36" s="108">
        <f t="shared" si="9"/>
        <v>0</v>
      </c>
      <c r="H36" s="110" t="s">
        <v>363</v>
      </c>
    </row>
    <row r="37" spans="1:8" ht="15">
      <c r="A37" s="109" t="s">
        <v>364</v>
      </c>
      <c r="B37" s="108">
        <v>1529366.02</v>
      </c>
      <c r="C37" s="108">
        <v>410047.44</v>
      </c>
      <c r="D37" s="108">
        <f t="shared" si="8"/>
        <v>1939413.46</v>
      </c>
      <c r="E37" s="108">
        <v>1939413.46</v>
      </c>
      <c r="F37" s="108">
        <v>1930513.33</v>
      </c>
      <c r="G37" s="108">
        <f t="shared" si="9"/>
        <v>0</v>
      </c>
      <c r="H37" s="110" t="s">
        <v>365</v>
      </c>
    </row>
    <row r="38" spans="1:7" ht="15">
      <c r="A38" s="107" t="s">
        <v>366</v>
      </c>
      <c r="B38" s="108">
        <f aca="true" t="shared" si="10" ref="B38:G38">SUM(B39:B47)</f>
        <v>12304282.04</v>
      </c>
      <c r="C38" s="108">
        <f t="shared" si="10"/>
        <v>8159707.07</v>
      </c>
      <c r="D38" s="108">
        <f t="shared" si="10"/>
        <v>20463989.11</v>
      </c>
      <c r="E38" s="108">
        <f t="shared" si="10"/>
        <v>20259201.86</v>
      </c>
      <c r="F38" s="108">
        <f t="shared" si="10"/>
        <v>18577203.15</v>
      </c>
      <c r="G38" s="108">
        <f t="shared" si="10"/>
        <v>204787.25</v>
      </c>
    </row>
    <row r="39" spans="1:8" ht="15">
      <c r="A39" s="109" t="s">
        <v>367</v>
      </c>
      <c r="B39" s="108"/>
      <c r="C39" s="108"/>
      <c r="D39" s="108">
        <f t="shared" si="8"/>
        <v>0</v>
      </c>
      <c r="E39" s="108"/>
      <c r="F39" s="108"/>
      <c r="G39" s="108">
        <f aca="true" t="shared" si="11" ref="G39:G47">D39-E39</f>
        <v>0</v>
      </c>
      <c r="H39" s="110" t="s">
        <v>368</v>
      </c>
    </row>
    <row r="40" spans="1:8" ht="15">
      <c r="A40" s="109" t="s">
        <v>369</v>
      </c>
      <c r="B40" s="108">
        <v>5829542.88</v>
      </c>
      <c r="C40" s="108">
        <v>488366.2</v>
      </c>
      <c r="D40" s="108">
        <f t="shared" si="8"/>
        <v>6317909.08</v>
      </c>
      <c r="E40" s="108">
        <v>6317909.08</v>
      </c>
      <c r="F40" s="108">
        <v>6317909.08</v>
      </c>
      <c r="G40" s="108">
        <f t="shared" si="11"/>
        <v>0</v>
      </c>
      <c r="H40" s="110" t="s">
        <v>370</v>
      </c>
    </row>
    <row r="41" spans="1:8" ht="15">
      <c r="A41" s="109" t="s">
        <v>371</v>
      </c>
      <c r="B41" s="108">
        <v>1754988.28</v>
      </c>
      <c r="C41" s="108">
        <v>3336850.98</v>
      </c>
      <c r="D41" s="108">
        <f t="shared" si="8"/>
        <v>5091839.26</v>
      </c>
      <c r="E41" s="108">
        <v>4887052.01</v>
      </c>
      <c r="F41" s="108">
        <v>3205053.3</v>
      </c>
      <c r="G41" s="108">
        <f t="shared" si="11"/>
        <v>204787.25</v>
      </c>
      <c r="H41" s="110" t="s">
        <v>372</v>
      </c>
    </row>
    <row r="42" spans="1:8" ht="15">
      <c r="A42" s="109" t="s">
        <v>373</v>
      </c>
      <c r="B42" s="108">
        <v>394452.52</v>
      </c>
      <c r="C42" s="108">
        <v>309047.48</v>
      </c>
      <c r="D42" s="108">
        <f t="shared" si="8"/>
        <v>703500</v>
      </c>
      <c r="E42" s="108">
        <v>703500</v>
      </c>
      <c r="F42" s="108">
        <v>703500</v>
      </c>
      <c r="G42" s="108">
        <f t="shared" si="11"/>
        <v>0</v>
      </c>
      <c r="H42" s="110" t="s">
        <v>374</v>
      </c>
    </row>
    <row r="43" spans="1:8" ht="15">
      <c r="A43" s="109" t="s">
        <v>375</v>
      </c>
      <c r="B43" s="108">
        <v>4325298.36</v>
      </c>
      <c r="C43" s="108">
        <v>4025442.41</v>
      </c>
      <c r="D43" s="108">
        <f t="shared" si="8"/>
        <v>8350740.7700000005</v>
      </c>
      <c r="E43" s="108">
        <v>8350740.77</v>
      </c>
      <c r="F43" s="108">
        <v>8350740.77</v>
      </c>
      <c r="G43" s="108">
        <f t="shared" si="11"/>
        <v>0</v>
      </c>
      <c r="H43" s="110" t="s">
        <v>376</v>
      </c>
    </row>
    <row r="44" spans="1:8" ht="15">
      <c r="A44" s="109" t="s">
        <v>377</v>
      </c>
      <c r="B44" s="108"/>
      <c r="C44" s="108"/>
      <c r="D44" s="108">
        <f t="shared" si="8"/>
        <v>0</v>
      </c>
      <c r="E44" s="108"/>
      <c r="F44" s="108"/>
      <c r="G44" s="108">
        <f t="shared" si="11"/>
        <v>0</v>
      </c>
      <c r="H44" s="110" t="s">
        <v>378</v>
      </c>
    </row>
    <row r="45" spans="1:8" ht="15">
      <c r="A45" s="109" t="s">
        <v>379</v>
      </c>
      <c r="B45" s="108"/>
      <c r="C45" s="108"/>
      <c r="D45" s="108">
        <f t="shared" si="8"/>
        <v>0</v>
      </c>
      <c r="E45" s="108"/>
      <c r="F45" s="108"/>
      <c r="G45" s="108">
        <f t="shared" si="11"/>
        <v>0</v>
      </c>
      <c r="H45" s="111"/>
    </row>
    <row r="46" spans="1:8" ht="15">
      <c r="A46" s="109" t="s">
        <v>380</v>
      </c>
      <c r="B46" s="108"/>
      <c r="C46" s="108"/>
      <c r="D46" s="108">
        <f t="shared" si="8"/>
        <v>0</v>
      </c>
      <c r="E46" s="108"/>
      <c r="F46" s="108"/>
      <c r="G46" s="108">
        <f t="shared" si="11"/>
        <v>0</v>
      </c>
      <c r="H46" s="111"/>
    </row>
    <row r="47" spans="1:8" ht="15">
      <c r="A47" s="109" t="s">
        <v>381</v>
      </c>
      <c r="B47" s="108"/>
      <c r="C47" s="108"/>
      <c r="D47" s="108">
        <f t="shared" si="8"/>
        <v>0</v>
      </c>
      <c r="E47" s="108"/>
      <c r="F47" s="108"/>
      <c r="G47" s="108">
        <f t="shared" si="11"/>
        <v>0</v>
      </c>
      <c r="H47" s="110" t="s">
        <v>382</v>
      </c>
    </row>
    <row r="48" spans="1:7" ht="15">
      <c r="A48" s="107" t="s">
        <v>383</v>
      </c>
      <c r="B48" s="108">
        <f aca="true" t="shared" si="12" ref="B48:G48">SUM(B49:B57)</f>
        <v>104489.78</v>
      </c>
      <c r="C48" s="108">
        <f t="shared" si="12"/>
        <v>2426909.97</v>
      </c>
      <c r="D48" s="108">
        <f t="shared" si="12"/>
        <v>2531399.7500000005</v>
      </c>
      <c r="E48" s="108">
        <f t="shared" si="12"/>
        <v>2531399.75</v>
      </c>
      <c r="F48" s="108">
        <f t="shared" si="12"/>
        <v>721450.14</v>
      </c>
      <c r="G48" s="108">
        <f t="shared" si="12"/>
        <v>0</v>
      </c>
    </row>
    <row r="49" spans="1:8" ht="15">
      <c r="A49" s="109" t="s">
        <v>384</v>
      </c>
      <c r="B49" s="108">
        <v>30729.79</v>
      </c>
      <c r="C49" s="108">
        <v>552116.17</v>
      </c>
      <c r="D49" s="108">
        <f t="shared" si="8"/>
        <v>582845.9600000001</v>
      </c>
      <c r="E49" s="108">
        <v>582845.96</v>
      </c>
      <c r="F49" s="108">
        <v>214173.29</v>
      </c>
      <c r="G49" s="108">
        <f aca="true" t="shared" si="13" ref="G49:G57">D49-E49</f>
        <v>0</v>
      </c>
      <c r="H49" s="110" t="s">
        <v>385</v>
      </c>
    </row>
    <row r="50" spans="1:8" ht="15">
      <c r="A50" s="109" t="s">
        <v>386</v>
      </c>
      <c r="B50" s="108">
        <v>73759.99</v>
      </c>
      <c r="C50" s="108">
        <v>1523990.44</v>
      </c>
      <c r="D50" s="108">
        <f t="shared" si="8"/>
        <v>1597750.43</v>
      </c>
      <c r="E50" s="108">
        <v>1597750.43</v>
      </c>
      <c r="F50" s="108">
        <v>179922.44</v>
      </c>
      <c r="G50" s="108">
        <f t="shared" si="13"/>
        <v>0</v>
      </c>
      <c r="H50" s="110" t="s">
        <v>387</v>
      </c>
    </row>
    <row r="51" spans="1:8" ht="15">
      <c r="A51" s="109" t="s">
        <v>388</v>
      </c>
      <c r="B51" s="108"/>
      <c r="C51" s="108"/>
      <c r="D51" s="108">
        <f t="shared" si="8"/>
        <v>0</v>
      </c>
      <c r="E51" s="108"/>
      <c r="F51" s="108"/>
      <c r="G51" s="108">
        <f t="shared" si="13"/>
        <v>0</v>
      </c>
      <c r="H51" s="110" t="s">
        <v>389</v>
      </c>
    </row>
    <row r="52" spans="1:8" ht="15">
      <c r="A52" s="109" t="s">
        <v>390</v>
      </c>
      <c r="B52" s="108"/>
      <c r="C52" s="108"/>
      <c r="D52" s="108">
        <f t="shared" si="8"/>
        <v>0</v>
      </c>
      <c r="E52" s="108"/>
      <c r="F52" s="108"/>
      <c r="G52" s="108">
        <f t="shared" si="13"/>
        <v>0</v>
      </c>
      <c r="H52" s="110" t="s">
        <v>391</v>
      </c>
    </row>
    <row r="53" spans="1:8" ht="15">
      <c r="A53" s="109" t="s">
        <v>392</v>
      </c>
      <c r="B53" s="108"/>
      <c r="C53" s="108"/>
      <c r="D53" s="108">
        <f t="shared" si="8"/>
        <v>0</v>
      </c>
      <c r="E53" s="108"/>
      <c r="F53" s="108"/>
      <c r="G53" s="108">
        <f t="shared" si="13"/>
        <v>0</v>
      </c>
      <c r="H53" s="110" t="s">
        <v>393</v>
      </c>
    </row>
    <row r="54" spans="1:8" ht="15">
      <c r="A54" s="109" t="s">
        <v>394</v>
      </c>
      <c r="B54" s="108">
        <v>0</v>
      </c>
      <c r="C54" s="108">
        <v>23448.95</v>
      </c>
      <c r="D54" s="108">
        <f t="shared" si="8"/>
        <v>23448.95</v>
      </c>
      <c r="E54" s="108">
        <v>23448.95</v>
      </c>
      <c r="F54" s="108">
        <v>0</v>
      </c>
      <c r="G54" s="108">
        <f t="shared" si="13"/>
        <v>0</v>
      </c>
      <c r="H54" s="110" t="s">
        <v>395</v>
      </c>
    </row>
    <row r="55" spans="1:8" ht="15">
      <c r="A55" s="109" t="s">
        <v>396</v>
      </c>
      <c r="B55" s="108"/>
      <c r="C55" s="108"/>
      <c r="D55" s="108">
        <f t="shared" si="8"/>
        <v>0</v>
      </c>
      <c r="E55" s="108"/>
      <c r="F55" s="108"/>
      <c r="G55" s="108">
        <f t="shared" si="13"/>
        <v>0</v>
      </c>
      <c r="H55" s="110" t="s">
        <v>397</v>
      </c>
    </row>
    <row r="56" spans="1:8" ht="15">
      <c r="A56" s="109" t="s">
        <v>398</v>
      </c>
      <c r="B56" s="108">
        <v>0</v>
      </c>
      <c r="C56" s="108">
        <v>320000</v>
      </c>
      <c r="D56" s="108">
        <f t="shared" si="8"/>
        <v>320000</v>
      </c>
      <c r="E56" s="108">
        <v>320000</v>
      </c>
      <c r="F56" s="108">
        <v>320000</v>
      </c>
      <c r="G56" s="108">
        <f t="shared" si="13"/>
        <v>0</v>
      </c>
      <c r="H56" s="110" t="s">
        <v>399</v>
      </c>
    </row>
    <row r="57" spans="1:8" ht="15">
      <c r="A57" s="109" t="s">
        <v>400</v>
      </c>
      <c r="B57" s="108">
        <v>0</v>
      </c>
      <c r="C57" s="108">
        <v>7354.41</v>
      </c>
      <c r="D57" s="108">
        <f t="shared" si="8"/>
        <v>7354.41</v>
      </c>
      <c r="E57" s="108">
        <v>7354.41</v>
      </c>
      <c r="F57" s="108">
        <v>7354.41</v>
      </c>
      <c r="G57" s="108">
        <f t="shared" si="13"/>
        <v>0</v>
      </c>
      <c r="H57" s="110" t="s">
        <v>401</v>
      </c>
    </row>
    <row r="58" spans="1:7" ht="15">
      <c r="A58" s="107" t="s">
        <v>402</v>
      </c>
      <c r="B58" s="108">
        <f aca="true" t="shared" si="14" ref="B58:G58">SUM(B59:B61)</f>
        <v>1569587.27</v>
      </c>
      <c r="C58" s="108">
        <f t="shared" si="14"/>
        <v>3498588.35</v>
      </c>
      <c r="D58" s="108">
        <f t="shared" si="14"/>
        <v>5068175.62</v>
      </c>
      <c r="E58" s="108">
        <f t="shared" si="14"/>
        <v>4861804.06</v>
      </c>
      <c r="F58" s="108">
        <f t="shared" si="14"/>
        <v>4039423</v>
      </c>
      <c r="G58" s="108">
        <f t="shared" si="14"/>
        <v>206371.56000000052</v>
      </c>
    </row>
    <row r="59" spans="1:8" ht="15">
      <c r="A59" s="109" t="s">
        <v>403</v>
      </c>
      <c r="B59" s="108">
        <v>1569587.27</v>
      </c>
      <c r="C59" s="108">
        <v>3498588.35</v>
      </c>
      <c r="D59" s="108">
        <f t="shared" si="8"/>
        <v>5068175.62</v>
      </c>
      <c r="E59" s="108">
        <v>4861804.06</v>
      </c>
      <c r="F59" s="108">
        <v>4039423</v>
      </c>
      <c r="G59" s="108">
        <f>D59-E59</f>
        <v>206371.56000000052</v>
      </c>
      <c r="H59" s="110" t="s">
        <v>404</v>
      </c>
    </row>
    <row r="60" spans="1:8" ht="15">
      <c r="A60" s="109" t="s">
        <v>405</v>
      </c>
      <c r="B60" s="108"/>
      <c r="C60" s="108"/>
      <c r="D60" s="108">
        <f t="shared" si="8"/>
        <v>0</v>
      </c>
      <c r="E60" s="108"/>
      <c r="F60" s="108"/>
      <c r="G60" s="108">
        <f>D60-E60</f>
        <v>0</v>
      </c>
      <c r="H60" s="110" t="s">
        <v>406</v>
      </c>
    </row>
    <row r="61" spans="1:8" ht="15">
      <c r="A61" s="109" t="s">
        <v>407</v>
      </c>
      <c r="B61" s="108"/>
      <c r="C61" s="108"/>
      <c r="D61" s="108">
        <f t="shared" si="8"/>
        <v>0</v>
      </c>
      <c r="E61" s="108"/>
      <c r="F61" s="108"/>
      <c r="G61" s="108">
        <f>D61-E61</f>
        <v>0</v>
      </c>
      <c r="H61" s="110" t="s">
        <v>408</v>
      </c>
    </row>
    <row r="62" spans="1:7" ht="15">
      <c r="A62" s="107" t="s">
        <v>409</v>
      </c>
      <c r="B62" s="108">
        <f aca="true" t="shared" si="15" ref="B62:G62">SUM(B63:B67,B69:B70)</f>
        <v>0</v>
      </c>
      <c r="C62" s="108">
        <f t="shared" si="15"/>
        <v>0</v>
      </c>
      <c r="D62" s="108">
        <f t="shared" si="15"/>
        <v>0</v>
      </c>
      <c r="E62" s="108">
        <f t="shared" si="15"/>
        <v>0</v>
      </c>
      <c r="F62" s="108">
        <f t="shared" si="15"/>
        <v>0</v>
      </c>
      <c r="G62" s="108">
        <f t="shared" si="15"/>
        <v>0</v>
      </c>
    </row>
    <row r="63" spans="1:8" ht="15">
      <c r="A63" s="109" t="s">
        <v>410</v>
      </c>
      <c r="B63" s="108"/>
      <c r="C63" s="108"/>
      <c r="D63" s="108">
        <f t="shared" si="8"/>
        <v>0</v>
      </c>
      <c r="E63" s="108"/>
      <c r="F63" s="108"/>
      <c r="G63" s="108">
        <f aca="true" t="shared" si="16" ref="G63:G70">D63-E63</f>
        <v>0</v>
      </c>
      <c r="H63" s="110" t="s">
        <v>411</v>
      </c>
    </row>
    <row r="64" spans="1:8" ht="15">
      <c r="A64" s="109" t="s">
        <v>412</v>
      </c>
      <c r="B64" s="108"/>
      <c r="C64" s="108"/>
      <c r="D64" s="108">
        <f t="shared" si="8"/>
        <v>0</v>
      </c>
      <c r="E64" s="108"/>
      <c r="F64" s="108"/>
      <c r="G64" s="108">
        <f t="shared" si="16"/>
        <v>0</v>
      </c>
      <c r="H64" s="110" t="s">
        <v>413</v>
      </c>
    </row>
    <row r="65" spans="1:8" ht="15">
      <c r="A65" s="109" t="s">
        <v>414</v>
      </c>
      <c r="B65" s="108"/>
      <c r="C65" s="108"/>
      <c r="D65" s="108">
        <f t="shared" si="8"/>
        <v>0</v>
      </c>
      <c r="E65" s="108"/>
      <c r="F65" s="108"/>
      <c r="G65" s="108">
        <f t="shared" si="16"/>
        <v>0</v>
      </c>
      <c r="H65" s="110" t="s">
        <v>415</v>
      </c>
    </row>
    <row r="66" spans="1:8" ht="15">
      <c r="A66" s="109" t="s">
        <v>416</v>
      </c>
      <c r="B66" s="108"/>
      <c r="C66" s="108"/>
      <c r="D66" s="108">
        <f t="shared" si="8"/>
        <v>0</v>
      </c>
      <c r="E66" s="108"/>
      <c r="F66" s="108"/>
      <c r="G66" s="108">
        <f t="shared" si="16"/>
        <v>0</v>
      </c>
      <c r="H66" s="110" t="s">
        <v>417</v>
      </c>
    </row>
    <row r="67" spans="1:8" ht="15">
      <c r="A67" s="109" t="s">
        <v>418</v>
      </c>
      <c r="B67" s="108"/>
      <c r="C67" s="108"/>
      <c r="D67" s="108">
        <f t="shared" si="8"/>
        <v>0</v>
      </c>
      <c r="E67" s="108"/>
      <c r="F67" s="108"/>
      <c r="G67" s="108">
        <f t="shared" si="16"/>
        <v>0</v>
      </c>
      <c r="H67" s="110" t="s">
        <v>419</v>
      </c>
    </row>
    <row r="68" spans="1:8" ht="15">
      <c r="A68" s="109" t="s">
        <v>420</v>
      </c>
      <c r="B68" s="108"/>
      <c r="C68" s="108"/>
      <c r="D68" s="108">
        <f t="shared" si="8"/>
        <v>0</v>
      </c>
      <c r="E68" s="108"/>
      <c r="F68" s="108"/>
      <c r="G68" s="108">
        <f t="shared" si="16"/>
        <v>0</v>
      </c>
      <c r="H68" s="110"/>
    </row>
    <row r="69" spans="1:8" ht="15">
      <c r="A69" s="109" t="s">
        <v>421</v>
      </c>
      <c r="B69" s="108"/>
      <c r="C69" s="108"/>
      <c r="D69" s="108">
        <f t="shared" si="8"/>
        <v>0</v>
      </c>
      <c r="E69" s="108"/>
      <c r="F69" s="108"/>
      <c r="G69" s="108">
        <f t="shared" si="16"/>
        <v>0</v>
      </c>
      <c r="H69" s="110" t="s">
        <v>422</v>
      </c>
    </row>
    <row r="70" spans="1:8" ht="15">
      <c r="A70" s="109" t="s">
        <v>423</v>
      </c>
      <c r="B70" s="108"/>
      <c r="C70" s="108"/>
      <c r="D70" s="108">
        <f t="shared" si="8"/>
        <v>0</v>
      </c>
      <c r="E70" s="108"/>
      <c r="F70" s="108"/>
      <c r="G70" s="108">
        <f t="shared" si="16"/>
        <v>0</v>
      </c>
      <c r="H70" s="110" t="s">
        <v>424</v>
      </c>
    </row>
    <row r="71" spans="1:7" ht="15">
      <c r="A71" s="107" t="s">
        <v>425</v>
      </c>
      <c r="B71" s="108">
        <f aca="true" t="shared" si="17" ref="B71:G71">SUM(B72:B74)</f>
        <v>54000</v>
      </c>
      <c r="C71" s="108">
        <f t="shared" si="17"/>
        <v>8844480</v>
      </c>
      <c r="D71" s="108">
        <f t="shared" si="17"/>
        <v>8898480</v>
      </c>
      <c r="E71" s="108">
        <f t="shared" si="17"/>
        <v>8898480</v>
      </c>
      <c r="F71" s="108">
        <f t="shared" si="17"/>
        <v>8898480</v>
      </c>
      <c r="G71" s="108">
        <f t="shared" si="17"/>
        <v>0</v>
      </c>
    </row>
    <row r="72" spans="1:8" ht="15">
      <c r="A72" s="109" t="s">
        <v>426</v>
      </c>
      <c r="B72" s="108"/>
      <c r="C72" s="108"/>
      <c r="D72" s="108">
        <f t="shared" si="8"/>
        <v>0</v>
      </c>
      <c r="E72" s="108"/>
      <c r="F72" s="108"/>
      <c r="G72" s="108">
        <f>D72-E72</f>
        <v>0</v>
      </c>
      <c r="H72" s="110" t="s">
        <v>427</v>
      </c>
    </row>
    <row r="73" spans="1:8" ht="15">
      <c r="A73" s="109" t="s">
        <v>428</v>
      </c>
      <c r="B73" s="108"/>
      <c r="C73" s="108"/>
      <c r="D73" s="108">
        <f t="shared" si="8"/>
        <v>0</v>
      </c>
      <c r="E73" s="108"/>
      <c r="F73" s="108"/>
      <c r="G73" s="108">
        <f>D73-E73</f>
        <v>0</v>
      </c>
      <c r="H73" s="110" t="s">
        <v>429</v>
      </c>
    </row>
    <row r="74" spans="1:8" ht="15">
      <c r="A74" s="109" t="s">
        <v>430</v>
      </c>
      <c r="B74" s="108">
        <v>54000</v>
      </c>
      <c r="C74" s="108">
        <v>8844480</v>
      </c>
      <c r="D74" s="108">
        <f t="shared" si="8"/>
        <v>8898480</v>
      </c>
      <c r="E74" s="108">
        <v>8898480</v>
      </c>
      <c r="F74" s="108">
        <v>8898480</v>
      </c>
      <c r="G74" s="108">
        <f>D74-E74</f>
        <v>0</v>
      </c>
      <c r="H74" s="110" t="s">
        <v>431</v>
      </c>
    </row>
    <row r="75" spans="1:7" ht="15">
      <c r="A75" s="107" t="s">
        <v>432</v>
      </c>
      <c r="B75" s="108">
        <f aca="true" t="shared" si="18" ref="B75:G75">SUM(B76:B82)</f>
        <v>10254837.36</v>
      </c>
      <c r="C75" s="108">
        <f t="shared" si="18"/>
        <v>-40557.36</v>
      </c>
      <c r="D75" s="108">
        <f t="shared" si="18"/>
        <v>10214280</v>
      </c>
      <c r="E75" s="108">
        <f t="shared" si="18"/>
        <v>10214280</v>
      </c>
      <c r="F75" s="108">
        <f t="shared" si="18"/>
        <v>10214280</v>
      </c>
      <c r="G75" s="108">
        <f t="shared" si="18"/>
        <v>0</v>
      </c>
    </row>
    <row r="76" spans="1:8" ht="15">
      <c r="A76" s="109" t="s">
        <v>433</v>
      </c>
      <c r="B76" s="108">
        <v>10000000</v>
      </c>
      <c r="C76" s="108">
        <v>0</v>
      </c>
      <c r="D76" s="108">
        <f t="shared" si="8"/>
        <v>10000000</v>
      </c>
      <c r="E76" s="108">
        <v>10000000</v>
      </c>
      <c r="F76" s="108">
        <v>10000000</v>
      </c>
      <c r="G76" s="108">
        <f aca="true" t="shared" si="19" ref="G76:G82">D76-E76</f>
        <v>0</v>
      </c>
      <c r="H76" s="110" t="s">
        <v>434</v>
      </c>
    </row>
    <row r="77" spans="1:8" ht="15">
      <c r="A77" s="109" t="s">
        <v>435</v>
      </c>
      <c r="B77" s="108">
        <v>254837.36</v>
      </c>
      <c r="C77" s="108">
        <v>-40557.36</v>
      </c>
      <c r="D77" s="108">
        <f t="shared" si="8"/>
        <v>214280</v>
      </c>
      <c r="E77" s="108">
        <v>214280</v>
      </c>
      <c r="F77" s="108">
        <v>214280</v>
      </c>
      <c r="G77" s="108">
        <f t="shared" si="19"/>
        <v>0</v>
      </c>
      <c r="H77" s="110" t="s">
        <v>436</v>
      </c>
    </row>
    <row r="78" spans="1:8" ht="15">
      <c r="A78" s="109" t="s">
        <v>437</v>
      </c>
      <c r="B78" s="108"/>
      <c r="C78" s="108"/>
      <c r="D78" s="108">
        <f t="shared" si="8"/>
        <v>0</v>
      </c>
      <c r="E78" s="108"/>
      <c r="F78" s="108"/>
      <c r="G78" s="108">
        <f t="shared" si="19"/>
        <v>0</v>
      </c>
      <c r="H78" s="110" t="s">
        <v>438</v>
      </c>
    </row>
    <row r="79" spans="1:8" ht="15">
      <c r="A79" s="109" t="s">
        <v>439</v>
      </c>
      <c r="B79" s="108"/>
      <c r="C79" s="108"/>
      <c r="D79" s="108">
        <f t="shared" si="8"/>
        <v>0</v>
      </c>
      <c r="E79" s="108"/>
      <c r="F79" s="108"/>
      <c r="G79" s="108">
        <f t="shared" si="19"/>
        <v>0</v>
      </c>
      <c r="H79" s="110" t="s">
        <v>440</v>
      </c>
    </row>
    <row r="80" spans="1:8" ht="15">
      <c r="A80" s="109" t="s">
        <v>441</v>
      </c>
      <c r="B80" s="108"/>
      <c r="C80" s="108"/>
      <c r="D80" s="108">
        <f t="shared" si="8"/>
        <v>0</v>
      </c>
      <c r="E80" s="108"/>
      <c r="F80" s="108"/>
      <c r="G80" s="108">
        <f t="shared" si="19"/>
        <v>0</v>
      </c>
      <c r="H80" s="110" t="s">
        <v>442</v>
      </c>
    </row>
    <row r="81" spans="1:8" ht="15">
      <c r="A81" s="109" t="s">
        <v>443</v>
      </c>
      <c r="B81" s="108"/>
      <c r="C81" s="108"/>
      <c r="D81" s="108">
        <f t="shared" si="8"/>
        <v>0</v>
      </c>
      <c r="E81" s="108"/>
      <c r="F81" s="108"/>
      <c r="G81" s="108">
        <f t="shared" si="19"/>
        <v>0</v>
      </c>
      <c r="H81" s="110" t="s">
        <v>444</v>
      </c>
    </row>
    <row r="82" spans="1:8" ht="15">
      <c r="A82" s="109" t="s">
        <v>445</v>
      </c>
      <c r="B82" s="108"/>
      <c r="C82" s="108"/>
      <c r="D82" s="108">
        <f t="shared" si="8"/>
        <v>0</v>
      </c>
      <c r="E82" s="108"/>
      <c r="F82" s="108"/>
      <c r="G82" s="108">
        <f t="shared" si="19"/>
        <v>0</v>
      </c>
      <c r="H82" s="110" t="s">
        <v>446</v>
      </c>
    </row>
    <row r="83" spans="1:7" ht="15">
      <c r="A83" s="112"/>
      <c r="B83" s="113"/>
      <c r="C83" s="113"/>
      <c r="D83" s="113"/>
      <c r="E83" s="113"/>
      <c r="F83" s="113"/>
      <c r="G83" s="113"/>
    </row>
    <row r="84" spans="1:7" ht="15">
      <c r="A84" s="114" t="s">
        <v>447</v>
      </c>
      <c r="B84" s="106">
        <f aca="true" t="shared" si="20" ref="B84:G84">B85+B93+B103+B113+B123+B133+B137+B146+B150</f>
        <v>130349594.75999999</v>
      </c>
      <c r="C84" s="106">
        <f t="shared" si="20"/>
        <v>95258551.5</v>
      </c>
      <c r="D84" s="106">
        <f t="shared" si="20"/>
        <v>225608146.26</v>
      </c>
      <c r="E84" s="106">
        <f t="shared" si="20"/>
        <v>167309312.70999998</v>
      </c>
      <c r="F84" s="106">
        <f t="shared" si="20"/>
        <v>143410030.7</v>
      </c>
      <c r="G84" s="106">
        <f t="shared" si="20"/>
        <v>58298833.55</v>
      </c>
    </row>
    <row r="85" spans="1:7" ht="15">
      <c r="A85" s="107" t="s">
        <v>313</v>
      </c>
      <c r="B85" s="108">
        <f aca="true" t="shared" si="21" ref="B85:G85">SUM(B86:B92)</f>
        <v>9146542.94</v>
      </c>
      <c r="C85" s="108">
        <f t="shared" si="21"/>
        <v>12197791.28</v>
      </c>
      <c r="D85" s="108">
        <f t="shared" si="21"/>
        <v>21344334.22</v>
      </c>
      <c r="E85" s="108">
        <f t="shared" si="21"/>
        <v>21344334.22</v>
      </c>
      <c r="F85" s="108">
        <f t="shared" si="21"/>
        <v>21344334.22</v>
      </c>
      <c r="G85" s="108">
        <f t="shared" si="21"/>
        <v>0</v>
      </c>
    </row>
    <row r="86" spans="1:8" ht="15">
      <c r="A86" s="109" t="s">
        <v>314</v>
      </c>
      <c r="B86" s="108">
        <v>4123117.09</v>
      </c>
      <c r="C86" s="108">
        <v>12896885.16</v>
      </c>
      <c r="D86" s="108">
        <f aca="true" t="shared" si="22" ref="D86:D92">B86+C86</f>
        <v>17020002.25</v>
      </c>
      <c r="E86" s="108">
        <v>17020002.25</v>
      </c>
      <c r="F86" s="108">
        <v>17020002.25</v>
      </c>
      <c r="G86" s="108">
        <f aca="true" t="shared" si="23" ref="G86:G92">D86-E86</f>
        <v>0</v>
      </c>
      <c r="H86" s="110" t="s">
        <v>448</v>
      </c>
    </row>
    <row r="87" spans="1:8" ht="15">
      <c r="A87" s="109" t="s">
        <v>316</v>
      </c>
      <c r="B87" s="108"/>
      <c r="C87" s="108"/>
      <c r="D87" s="108">
        <f t="shared" si="22"/>
        <v>0</v>
      </c>
      <c r="E87" s="108"/>
      <c r="F87" s="108"/>
      <c r="G87" s="108">
        <f t="shared" si="23"/>
        <v>0</v>
      </c>
      <c r="H87" s="110" t="s">
        <v>449</v>
      </c>
    </row>
    <row r="88" spans="1:8" ht="15">
      <c r="A88" s="109" t="s">
        <v>318</v>
      </c>
      <c r="B88" s="108">
        <v>4555875.85</v>
      </c>
      <c r="C88" s="108">
        <v>-241243.88</v>
      </c>
      <c r="D88" s="108">
        <f t="shared" si="22"/>
        <v>4314631.97</v>
      </c>
      <c r="E88" s="108">
        <v>4314631.97</v>
      </c>
      <c r="F88" s="108">
        <v>4314631.97</v>
      </c>
      <c r="G88" s="108">
        <f t="shared" si="23"/>
        <v>0</v>
      </c>
      <c r="H88" s="110" t="s">
        <v>450</v>
      </c>
    </row>
    <row r="89" spans="1:8" ht="15">
      <c r="A89" s="109" t="s">
        <v>320</v>
      </c>
      <c r="B89" s="108"/>
      <c r="C89" s="108"/>
      <c r="D89" s="108">
        <f t="shared" si="22"/>
        <v>0</v>
      </c>
      <c r="E89" s="108"/>
      <c r="F89" s="108"/>
      <c r="G89" s="108">
        <f t="shared" si="23"/>
        <v>0</v>
      </c>
      <c r="H89" s="110" t="s">
        <v>451</v>
      </c>
    </row>
    <row r="90" spans="1:8" ht="15">
      <c r="A90" s="109" t="s">
        <v>322</v>
      </c>
      <c r="B90" s="108">
        <v>304100</v>
      </c>
      <c r="C90" s="108">
        <v>-294400</v>
      </c>
      <c r="D90" s="108">
        <f t="shared" si="22"/>
        <v>9700</v>
      </c>
      <c r="E90" s="108">
        <v>9700</v>
      </c>
      <c r="F90" s="108">
        <v>9700</v>
      </c>
      <c r="G90" s="108">
        <f t="shared" si="23"/>
        <v>0</v>
      </c>
      <c r="H90" s="110" t="s">
        <v>452</v>
      </c>
    </row>
    <row r="91" spans="1:8" ht="15">
      <c r="A91" s="109" t="s">
        <v>324</v>
      </c>
      <c r="B91" s="108"/>
      <c r="C91" s="108"/>
      <c r="D91" s="108">
        <f t="shared" si="22"/>
        <v>0</v>
      </c>
      <c r="E91" s="108"/>
      <c r="F91" s="108"/>
      <c r="G91" s="108">
        <f t="shared" si="23"/>
        <v>0</v>
      </c>
      <c r="H91" s="110" t="s">
        <v>453</v>
      </c>
    </row>
    <row r="92" spans="1:8" ht="15">
      <c r="A92" s="109" t="s">
        <v>326</v>
      </c>
      <c r="B92" s="108">
        <v>163450</v>
      </c>
      <c r="C92" s="108">
        <v>-163450</v>
      </c>
      <c r="D92" s="108">
        <f t="shared" si="22"/>
        <v>0</v>
      </c>
      <c r="E92" s="108">
        <v>0</v>
      </c>
      <c r="F92" s="108">
        <v>0</v>
      </c>
      <c r="G92" s="108">
        <f t="shared" si="23"/>
        <v>0</v>
      </c>
      <c r="H92" s="110" t="s">
        <v>454</v>
      </c>
    </row>
    <row r="93" spans="1:7" ht="15">
      <c r="A93" s="107" t="s">
        <v>328</v>
      </c>
      <c r="B93" s="108">
        <f aca="true" t="shared" si="24" ref="B93:G93">SUM(B94:B102)</f>
        <v>9786850</v>
      </c>
      <c r="C93" s="108">
        <f t="shared" si="24"/>
        <v>3991484.5</v>
      </c>
      <c r="D93" s="108">
        <f t="shared" si="24"/>
        <v>13778334.5</v>
      </c>
      <c r="E93" s="108">
        <f t="shared" si="24"/>
        <v>11090434.190000001</v>
      </c>
      <c r="F93" s="108">
        <f t="shared" si="24"/>
        <v>9155740.22</v>
      </c>
      <c r="G93" s="108">
        <f t="shared" si="24"/>
        <v>2687900.31</v>
      </c>
    </row>
    <row r="94" spans="1:8" ht="15">
      <c r="A94" s="109" t="s">
        <v>329</v>
      </c>
      <c r="B94" s="108">
        <v>14850</v>
      </c>
      <c r="C94" s="108">
        <v>565.62</v>
      </c>
      <c r="D94" s="108">
        <f aca="true" t="shared" si="25" ref="D94:D102">B94+C94</f>
        <v>15415.62</v>
      </c>
      <c r="E94" s="108">
        <v>485</v>
      </c>
      <c r="F94" s="108">
        <v>0</v>
      </c>
      <c r="G94" s="108">
        <f aca="true" t="shared" si="26" ref="G94:G102">D94-E94</f>
        <v>14930.62</v>
      </c>
      <c r="H94" s="110" t="s">
        <v>455</v>
      </c>
    </row>
    <row r="95" spans="1:8" ht="15">
      <c r="A95" s="109" t="s">
        <v>331</v>
      </c>
      <c r="B95" s="108"/>
      <c r="C95" s="108"/>
      <c r="D95" s="108">
        <f t="shared" si="25"/>
        <v>0</v>
      </c>
      <c r="E95" s="108"/>
      <c r="F95" s="108"/>
      <c r="G95" s="108">
        <f t="shared" si="26"/>
        <v>0</v>
      </c>
      <c r="H95" s="110" t="s">
        <v>456</v>
      </c>
    </row>
    <row r="96" spans="1:8" ht="15">
      <c r="A96" s="109" t="s">
        <v>333</v>
      </c>
      <c r="B96" s="108"/>
      <c r="C96" s="108"/>
      <c r="D96" s="108">
        <f t="shared" si="25"/>
        <v>0</v>
      </c>
      <c r="E96" s="108"/>
      <c r="F96" s="108"/>
      <c r="G96" s="108">
        <f t="shared" si="26"/>
        <v>0</v>
      </c>
      <c r="H96" s="110" t="s">
        <v>457</v>
      </c>
    </row>
    <row r="97" spans="1:8" ht="15">
      <c r="A97" s="109" t="s">
        <v>335</v>
      </c>
      <c r="B97" s="108">
        <v>2300000</v>
      </c>
      <c r="C97" s="108">
        <v>-870094.56</v>
      </c>
      <c r="D97" s="108">
        <f t="shared" si="25"/>
        <v>1429905.44</v>
      </c>
      <c r="E97" s="108">
        <v>1429905.44</v>
      </c>
      <c r="F97" s="108">
        <v>987180.28</v>
      </c>
      <c r="G97" s="108">
        <f t="shared" si="26"/>
        <v>0</v>
      </c>
      <c r="H97" s="110" t="s">
        <v>458</v>
      </c>
    </row>
    <row r="98" spans="1:8" ht="15">
      <c r="A98" s="115" t="s">
        <v>337</v>
      </c>
      <c r="B98" s="108">
        <v>0</v>
      </c>
      <c r="C98" s="108">
        <v>14059.98</v>
      </c>
      <c r="D98" s="108">
        <f t="shared" si="25"/>
        <v>14059.98</v>
      </c>
      <c r="E98" s="108">
        <v>14059.98</v>
      </c>
      <c r="F98" s="108">
        <v>0</v>
      </c>
      <c r="G98" s="108">
        <f t="shared" si="26"/>
        <v>0</v>
      </c>
      <c r="H98" s="110" t="s">
        <v>459</v>
      </c>
    </row>
    <row r="99" spans="1:8" ht="15">
      <c r="A99" s="109" t="s">
        <v>339</v>
      </c>
      <c r="B99" s="108">
        <v>4800000</v>
      </c>
      <c r="C99" s="108">
        <v>-4111.24</v>
      </c>
      <c r="D99" s="108">
        <f t="shared" si="25"/>
        <v>4795888.76</v>
      </c>
      <c r="E99" s="108">
        <v>4767888.76</v>
      </c>
      <c r="F99" s="108">
        <v>3685631.77</v>
      </c>
      <c r="G99" s="108">
        <f t="shared" si="26"/>
        <v>28000</v>
      </c>
      <c r="H99" s="110" t="s">
        <v>460</v>
      </c>
    </row>
    <row r="100" spans="1:8" ht="15">
      <c r="A100" s="109" t="s">
        <v>341</v>
      </c>
      <c r="B100" s="108">
        <v>1872000</v>
      </c>
      <c r="C100" s="108">
        <v>4546593.94</v>
      </c>
      <c r="D100" s="108">
        <f t="shared" si="25"/>
        <v>6418593.94</v>
      </c>
      <c r="E100" s="108">
        <v>4545716.69</v>
      </c>
      <c r="F100" s="108">
        <v>4317757.84</v>
      </c>
      <c r="G100" s="108">
        <f t="shared" si="26"/>
        <v>1872877.25</v>
      </c>
      <c r="H100" s="110" t="s">
        <v>461</v>
      </c>
    </row>
    <row r="101" spans="1:8" ht="15">
      <c r="A101" s="109" t="s">
        <v>343</v>
      </c>
      <c r="B101" s="108">
        <v>800000</v>
      </c>
      <c r="C101" s="108">
        <v>82800.44</v>
      </c>
      <c r="D101" s="108">
        <f t="shared" si="25"/>
        <v>882800.44</v>
      </c>
      <c r="E101" s="108">
        <v>82708</v>
      </c>
      <c r="F101" s="108">
        <v>0</v>
      </c>
      <c r="G101" s="108">
        <f t="shared" si="26"/>
        <v>800092.44</v>
      </c>
      <c r="H101" s="110" t="s">
        <v>462</v>
      </c>
    </row>
    <row r="102" spans="1:8" ht="15">
      <c r="A102" s="109" t="s">
        <v>345</v>
      </c>
      <c r="B102" s="108">
        <v>0</v>
      </c>
      <c r="C102" s="108">
        <v>221670.32</v>
      </c>
      <c r="D102" s="108">
        <f t="shared" si="25"/>
        <v>221670.32</v>
      </c>
      <c r="E102" s="108">
        <v>249670.32</v>
      </c>
      <c r="F102" s="108">
        <v>165170.33</v>
      </c>
      <c r="G102" s="108">
        <f t="shared" si="26"/>
        <v>-28000</v>
      </c>
      <c r="H102" s="110" t="s">
        <v>463</v>
      </c>
    </row>
    <row r="103" spans="1:7" ht="15">
      <c r="A103" s="107" t="s">
        <v>347</v>
      </c>
      <c r="B103" s="108">
        <f aca="true" t="shared" si="27" ref="B103:G103">SUM(B104:B112)</f>
        <v>52797929.72</v>
      </c>
      <c r="C103" s="108">
        <f t="shared" si="27"/>
        <v>-2744784.1300000004</v>
      </c>
      <c r="D103" s="108">
        <f t="shared" si="27"/>
        <v>50053145.59</v>
      </c>
      <c r="E103" s="108">
        <f t="shared" si="27"/>
        <v>44767397.17</v>
      </c>
      <c r="F103" s="108">
        <f t="shared" si="27"/>
        <v>33790380.39</v>
      </c>
      <c r="G103" s="108">
        <f t="shared" si="27"/>
        <v>5285748.419999999</v>
      </c>
    </row>
    <row r="104" spans="1:8" ht="15">
      <c r="A104" s="109" t="s">
        <v>348</v>
      </c>
      <c r="B104" s="108">
        <v>18726882.91</v>
      </c>
      <c r="C104" s="108">
        <v>-2450279.83</v>
      </c>
      <c r="D104" s="108">
        <f aca="true" t="shared" si="28" ref="D104:D112">B104+C104</f>
        <v>16276603.08</v>
      </c>
      <c r="E104" s="108">
        <v>16276603.08</v>
      </c>
      <c r="F104" s="108">
        <v>12072984.26</v>
      </c>
      <c r="G104" s="108">
        <f aca="true" t="shared" si="29" ref="G104:G112">D104-E104</f>
        <v>0</v>
      </c>
      <c r="H104" s="110" t="s">
        <v>464</v>
      </c>
    </row>
    <row r="105" spans="1:8" ht="15">
      <c r="A105" s="109" t="s">
        <v>350</v>
      </c>
      <c r="B105" s="108"/>
      <c r="C105" s="108"/>
      <c r="D105" s="108">
        <f t="shared" si="28"/>
        <v>0</v>
      </c>
      <c r="E105" s="108"/>
      <c r="F105" s="108"/>
      <c r="G105" s="108">
        <f t="shared" si="29"/>
        <v>0</v>
      </c>
      <c r="H105" s="110" t="s">
        <v>465</v>
      </c>
    </row>
    <row r="106" spans="1:8" ht="15">
      <c r="A106" s="109" t="s">
        <v>352</v>
      </c>
      <c r="B106" s="108">
        <v>6309500</v>
      </c>
      <c r="C106" s="108">
        <v>4187779.59</v>
      </c>
      <c r="D106" s="108">
        <f t="shared" si="28"/>
        <v>10497279.59</v>
      </c>
      <c r="E106" s="108">
        <v>5271427.23</v>
      </c>
      <c r="F106" s="108">
        <v>2691631.25</v>
      </c>
      <c r="G106" s="108">
        <f t="shared" si="29"/>
        <v>5225852.359999999</v>
      </c>
      <c r="H106" s="110" t="s">
        <v>466</v>
      </c>
    </row>
    <row r="107" spans="1:8" ht="15">
      <c r="A107" s="109" t="s">
        <v>354</v>
      </c>
      <c r="B107" s="108">
        <v>1267.26</v>
      </c>
      <c r="C107" s="108">
        <v>14670.7</v>
      </c>
      <c r="D107" s="108">
        <f t="shared" si="28"/>
        <v>15937.960000000001</v>
      </c>
      <c r="E107" s="108">
        <v>742.4</v>
      </c>
      <c r="F107" s="108">
        <v>481.4</v>
      </c>
      <c r="G107" s="108">
        <f t="shared" si="29"/>
        <v>15195.560000000001</v>
      </c>
      <c r="H107" s="110" t="s">
        <v>467</v>
      </c>
    </row>
    <row r="108" spans="1:8" ht="15">
      <c r="A108" s="109" t="s">
        <v>356</v>
      </c>
      <c r="B108" s="108">
        <v>22566675</v>
      </c>
      <c r="C108" s="108">
        <v>-3772571.54</v>
      </c>
      <c r="D108" s="108">
        <f t="shared" si="28"/>
        <v>18794103.46</v>
      </c>
      <c r="E108" s="108">
        <v>18794103.46</v>
      </c>
      <c r="F108" s="108">
        <v>14600762.48</v>
      </c>
      <c r="G108" s="108">
        <f t="shared" si="29"/>
        <v>0</v>
      </c>
      <c r="H108" s="110" t="s">
        <v>468</v>
      </c>
    </row>
    <row r="109" spans="1:8" ht="15">
      <c r="A109" s="109" t="s">
        <v>358</v>
      </c>
      <c r="B109" s="108">
        <v>30000</v>
      </c>
      <c r="C109" s="108">
        <v>14700.5</v>
      </c>
      <c r="D109" s="108">
        <f t="shared" si="28"/>
        <v>44700.5</v>
      </c>
      <c r="E109" s="108">
        <v>0</v>
      </c>
      <c r="F109" s="108">
        <v>0</v>
      </c>
      <c r="G109" s="108">
        <f t="shared" si="29"/>
        <v>44700.5</v>
      </c>
      <c r="H109" s="110" t="s">
        <v>469</v>
      </c>
    </row>
    <row r="110" spans="1:8" ht="15">
      <c r="A110" s="109" t="s">
        <v>360</v>
      </c>
      <c r="B110" s="108"/>
      <c r="C110" s="108"/>
      <c r="D110" s="108">
        <f t="shared" si="28"/>
        <v>0</v>
      </c>
      <c r="E110" s="108"/>
      <c r="F110" s="108"/>
      <c r="G110" s="108">
        <f t="shared" si="29"/>
        <v>0</v>
      </c>
      <c r="H110" s="110" t="s">
        <v>470</v>
      </c>
    </row>
    <row r="111" spans="1:8" ht="15">
      <c r="A111" s="109" t="s">
        <v>362</v>
      </c>
      <c r="B111" s="108">
        <v>0</v>
      </c>
      <c r="C111" s="108">
        <v>250000</v>
      </c>
      <c r="D111" s="108">
        <f t="shared" si="28"/>
        <v>250000</v>
      </c>
      <c r="E111" s="108">
        <v>250000</v>
      </c>
      <c r="F111" s="108">
        <v>250000</v>
      </c>
      <c r="G111" s="108">
        <f t="shared" si="29"/>
        <v>0</v>
      </c>
      <c r="H111" s="110" t="s">
        <v>471</v>
      </c>
    </row>
    <row r="112" spans="1:8" ht="15">
      <c r="A112" s="109" t="s">
        <v>364</v>
      </c>
      <c r="B112" s="108">
        <v>5163604.55</v>
      </c>
      <c r="C112" s="108">
        <v>-989083.55</v>
      </c>
      <c r="D112" s="108">
        <f t="shared" si="28"/>
        <v>4174521</v>
      </c>
      <c r="E112" s="108">
        <v>4174521</v>
      </c>
      <c r="F112" s="108">
        <v>4174521</v>
      </c>
      <c r="G112" s="108">
        <f t="shared" si="29"/>
        <v>0</v>
      </c>
      <c r="H112" s="110" t="s">
        <v>472</v>
      </c>
    </row>
    <row r="113" spans="1:7" ht="15">
      <c r="A113" s="107" t="s">
        <v>366</v>
      </c>
      <c r="B113" s="108">
        <f aca="true" t="shared" si="30" ref="B113:G113">SUM(B114:B122)</f>
        <v>10543200</v>
      </c>
      <c r="C113" s="108">
        <f t="shared" si="30"/>
        <v>22210380.07</v>
      </c>
      <c r="D113" s="108">
        <f t="shared" si="30"/>
        <v>32753580.07</v>
      </c>
      <c r="E113" s="108">
        <f t="shared" si="30"/>
        <v>14440680.47</v>
      </c>
      <c r="F113" s="108">
        <f t="shared" si="30"/>
        <v>12581040.05</v>
      </c>
      <c r="G113" s="108">
        <f t="shared" si="30"/>
        <v>18312899.6</v>
      </c>
    </row>
    <row r="114" spans="1:8" ht="15">
      <c r="A114" s="109" t="s">
        <v>367</v>
      </c>
      <c r="B114" s="108"/>
      <c r="C114" s="108"/>
      <c r="D114" s="108">
        <f aca="true" t="shared" si="31" ref="D114:D122">B114+C114</f>
        <v>0</v>
      </c>
      <c r="E114" s="108"/>
      <c r="F114" s="108"/>
      <c r="G114" s="108">
        <f aca="true" t="shared" si="32" ref="G114:G122">D114-E114</f>
        <v>0</v>
      </c>
      <c r="H114" s="110" t="s">
        <v>473</v>
      </c>
    </row>
    <row r="115" spans="1:8" ht="15">
      <c r="A115" s="109" t="s">
        <v>369</v>
      </c>
      <c r="B115" s="108"/>
      <c r="C115" s="108"/>
      <c r="D115" s="108">
        <f t="shared" si="31"/>
        <v>0</v>
      </c>
      <c r="E115" s="108"/>
      <c r="F115" s="108"/>
      <c r="G115" s="108">
        <f t="shared" si="32"/>
        <v>0</v>
      </c>
      <c r="H115" s="110" t="s">
        <v>474</v>
      </c>
    </row>
    <row r="116" spans="1:8" ht="15">
      <c r="A116" s="109" t="s">
        <v>371</v>
      </c>
      <c r="B116" s="108">
        <v>10273200</v>
      </c>
      <c r="C116" s="108">
        <v>21064152.52</v>
      </c>
      <c r="D116" s="108">
        <f t="shared" si="31"/>
        <v>31337352.52</v>
      </c>
      <c r="E116" s="108">
        <v>13922081.06</v>
      </c>
      <c r="F116" s="108">
        <v>12062440.64</v>
      </c>
      <c r="G116" s="108">
        <f t="shared" si="32"/>
        <v>17415271.46</v>
      </c>
      <c r="H116" s="110" t="s">
        <v>475</v>
      </c>
    </row>
    <row r="117" spans="1:8" ht="15">
      <c r="A117" s="109" t="s">
        <v>373</v>
      </c>
      <c r="B117" s="108">
        <v>270000</v>
      </c>
      <c r="C117" s="108">
        <v>1146227.55</v>
      </c>
      <c r="D117" s="108">
        <f t="shared" si="31"/>
        <v>1416227.55</v>
      </c>
      <c r="E117" s="108">
        <v>518599.41</v>
      </c>
      <c r="F117" s="108">
        <v>518599.41</v>
      </c>
      <c r="G117" s="108">
        <f t="shared" si="32"/>
        <v>897628.1400000001</v>
      </c>
      <c r="H117" s="110" t="s">
        <v>476</v>
      </c>
    </row>
    <row r="118" spans="1:8" ht="15">
      <c r="A118" s="109" t="s">
        <v>375</v>
      </c>
      <c r="B118" s="108"/>
      <c r="C118" s="108"/>
      <c r="D118" s="108">
        <f t="shared" si="31"/>
        <v>0</v>
      </c>
      <c r="E118" s="108"/>
      <c r="F118" s="108"/>
      <c r="G118" s="108">
        <f t="shared" si="32"/>
        <v>0</v>
      </c>
      <c r="H118" s="110" t="s">
        <v>477</v>
      </c>
    </row>
    <row r="119" spans="1:8" ht="15">
      <c r="A119" s="109" t="s">
        <v>377</v>
      </c>
      <c r="B119" s="108"/>
      <c r="C119" s="108"/>
      <c r="D119" s="108">
        <f t="shared" si="31"/>
        <v>0</v>
      </c>
      <c r="E119" s="108"/>
      <c r="F119" s="108"/>
      <c r="G119" s="108">
        <f t="shared" si="32"/>
        <v>0</v>
      </c>
      <c r="H119" s="110" t="s">
        <v>478</v>
      </c>
    </row>
    <row r="120" spans="1:8" ht="15">
      <c r="A120" s="109" t="s">
        <v>379</v>
      </c>
      <c r="B120" s="108"/>
      <c r="C120" s="108"/>
      <c r="D120" s="108">
        <f t="shared" si="31"/>
        <v>0</v>
      </c>
      <c r="E120" s="108"/>
      <c r="F120" s="108"/>
      <c r="G120" s="108">
        <f t="shared" si="32"/>
        <v>0</v>
      </c>
      <c r="H120" s="111"/>
    </row>
    <row r="121" spans="1:8" ht="15">
      <c r="A121" s="109" t="s">
        <v>380</v>
      </c>
      <c r="B121" s="108"/>
      <c r="C121" s="108"/>
      <c r="D121" s="108">
        <f t="shared" si="31"/>
        <v>0</v>
      </c>
      <c r="E121" s="108"/>
      <c r="F121" s="108"/>
      <c r="G121" s="108">
        <f t="shared" si="32"/>
        <v>0</v>
      </c>
      <c r="H121" s="111"/>
    </row>
    <row r="122" spans="1:8" ht="15">
      <c r="A122" s="109" t="s">
        <v>381</v>
      </c>
      <c r="B122" s="108"/>
      <c r="C122" s="108"/>
      <c r="D122" s="108">
        <f t="shared" si="31"/>
        <v>0</v>
      </c>
      <c r="E122" s="108"/>
      <c r="F122" s="108"/>
      <c r="G122" s="108">
        <f t="shared" si="32"/>
        <v>0</v>
      </c>
      <c r="H122" s="110" t="s">
        <v>479</v>
      </c>
    </row>
    <row r="123" spans="1:7" ht="15">
      <c r="A123" s="107" t="s">
        <v>383</v>
      </c>
      <c r="B123" s="108">
        <f aca="true" t="shared" si="33" ref="B123:G123">SUM(B124:B132)</f>
        <v>3053650</v>
      </c>
      <c r="C123" s="108">
        <f t="shared" si="33"/>
        <v>8017814.99</v>
      </c>
      <c r="D123" s="108">
        <f t="shared" si="33"/>
        <v>11071464.99</v>
      </c>
      <c r="E123" s="108">
        <f t="shared" si="33"/>
        <v>8149321.21</v>
      </c>
      <c r="F123" s="108">
        <f t="shared" si="33"/>
        <v>472850</v>
      </c>
      <c r="G123" s="108">
        <f t="shared" si="33"/>
        <v>2922143.7800000003</v>
      </c>
    </row>
    <row r="124" spans="1:8" ht="15">
      <c r="A124" s="109" t="s">
        <v>384</v>
      </c>
      <c r="B124" s="108">
        <v>0</v>
      </c>
      <c r="C124" s="108">
        <v>936623</v>
      </c>
      <c r="D124" s="108">
        <f aca="true" t="shared" si="34" ref="D124:D132">B124+C124</f>
        <v>936623</v>
      </c>
      <c r="E124" s="108">
        <v>936115</v>
      </c>
      <c r="F124" s="108">
        <v>472850</v>
      </c>
      <c r="G124" s="108">
        <f aca="true" t="shared" si="35" ref="G124:G132">D124-E124</f>
        <v>508</v>
      </c>
      <c r="H124" s="110" t="s">
        <v>480</v>
      </c>
    </row>
    <row r="125" spans="1:8" ht="15">
      <c r="A125" s="109" t="s">
        <v>386</v>
      </c>
      <c r="B125" s="108">
        <v>0</v>
      </c>
      <c r="C125" s="108">
        <v>36000</v>
      </c>
      <c r="D125" s="108">
        <f t="shared" si="34"/>
        <v>36000</v>
      </c>
      <c r="E125" s="108">
        <v>35970</v>
      </c>
      <c r="F125" s="108">
        <v>0</v>
      </c>
      <c r="G125" s="108">
        <f t="shared" si="35"/>
        <v>30</v>
      </c>
      <c r="H125" s="110" t="s">
        <v>481</v>
      </c>
    </row>
    <row r="126" spans="1:8" ht="15">
      <c r="A126" s="109" t="s">
        <v>388</v>
      </c>
      <c r="B126" s="108"/>
      <c r="C126" s="108"/>
      <c r="D126" s="108">
        <f t="shared" si="34"/>
        <v>0</v>
      </c>
      <c r="E126" s="108"/>
      <c r="F126" s="108"/>
      <c r="G126" s="108">
        <f t="shared" si="35"/>
        <v>0</v>
      </c>
      <c r="H126" s="110" t="s">
        <v>482</v>
      </c>
    </row>
    <row r="127" spans="1:8" ht="15">
      <c r="A127" s="109" t="s">
        <v>390</v>
      </c>
      <c r="B127" s="108">
        <v>3053650</v>
      </c>
      <c r="C127" s="108">
        <v>6804550</v>
      </c>
      <c r="D127" s="108">
        <f t="shared" si="34"/>
        <v>9858200</v>
      </c>
      <c r="E127" s="108">
        <v>6936595.84</v>
      </c>
      <c r="F127" s="108">
        <v>0</v>
      </c>
      <c r="G127" s="108">
        <f t="shared" si="35"/>
        <v>2921604.16</v>
      </c>
      <c r="H127" s="110" t="s">
        <v>483</v>
      </c>
    </row>
    <row r="128" spans="1:8" ht="15">
      <c r="A128" s="109" t="s">
        <v>392</v>
      </c>
      <c r="B128" s="108">
        <v>0</v>
      </c>
      <c r="C128" s="108">
        <v>46872</v>
      </c>
      <c r="D128" s="108">
        <f t="shared" si="34"/>
        <v>46872</v>
      </c>
      <c r="E128" s="108">
        <v>46870.38</v>
      </c>
      <c r="F128" s="108">
        <v>0</v>
      </c>
      <c r="G128" s="108">
        <f t="shared" si="35"/>
        <v>1.6200000000026193</v>
      </c>
      <c r="H128" s="110" t="s">
        <v>484</v>
      </c>
    </row>
    <row r="129" spans="1:8" ht="15">
      <c r="A129" s="109" t="s">
        <v>394</v>
      </c>
      <c r="B129" s="108">
        <v>0</v>
      </c>
      <c r="C129" s="108">
        <v>193769.99</v>
      </c>
      <c r="D129" s="108">
        <f t="shared" si="34"/>
        <v>193769.99</v>
      </c>
      <c r="E129" s="108">
        <v>193769.99</v>
      </c>
      <c r="F129" s="108">
        <v>0</v>
      </c>
      <c r="G129" s="108">
        <f t="shared" si="35"/>
        <v>0</v>
      </c>
      <c r="H129" s="110" t="s">
        <v>485</v>
      </c>
    </row>
    <row r="130" spans="1:8" ht="15">
      <c r="A130" s="109" t="s">
        <v>396</v>
      </c>
      <c r="B130" s="108"/>
      <c r="C130" s="108"/>
      <c r="D130" s="108">
        <f t="shared" si="34"/>
        <v>0</v>
      </c>
      <c r="E130" s="108"/>
      <c r="F130" s="108"/>
      <c r="G130" s="108">
        <f t="shared" si="35"/>
        <v>0</v>
      </c>
      <c r="H130" s="110" t="s">
        <v>486</v>
      </c>
    </row>
    <row r="131" spans="1:8" ht="15">
      <c r="A131" s="109" t="s">
        <v>398</v>
      </c>
      <c r="B131" s="108"/>
      <c r="C131" s="108"/>
      <c r="D131" s="108">
        <f t="shared" si="34"/>
        <v>0</v>
      </c>
      <c r="E131" s="108"/>
      <c r="F131" s="108"/>
      <c r="G131" s="108">
        <f t="shared" si="35"/>
        <v>0</v>
      </c>
      <c r="H131" s="110" t="s">
        <v>487</v>
      </c>
    </row>
    <row r="132" spans="1:8" ht="15">
      <c r="A132" s="109" t="s">
        <v>400</v>
      </c>
      <c r="B132" s="108"/>
      <c r="C132" s="108"/>
      <c r="D132" s="108">
        <f t="shared" si="34"/>
        <v>0</v>
      </c>
      <c r="E132" s="108"/>
      <c r="F132" s="108"/>
      <c r="G132" s="108">
        <f t="shared" si="35"/>
        <v>0</v>
      </c>
      <c r="H132" s="110" t="s">
        <v>488</v>
      </c>
    </row>
    <row r="133" spans="1:7" ht="15">
      <c r="A133" s="107" t="s">
        <v>402</v>
      </c>
      <c r="B133" s="108">
        <f aca="true" t="shared" si="36" ref="B133:G133">SUM(B134:B136)</f>
        <v>30595636.1</v>
      </c>
      <c r="C133" s="108">
        <f t="shared" si="36"/>
        <v>66011650.79</v>
      </c>
      <c r="D133" s="108">
        <f t="shared" si="36"/>
        <v>96607286.89</v>
      </c>
      <c r="E133" s="108">
        <f t="shared" si="36"/>
        <v>67517145.45</v>
      </c>
      <c r="F133" s="108">
        <f t="shared" si="36"/>
        <v>66065685.82</v>
      </c>
      <c r="G133" s="108">
        <f t="shared" si="36"/>
        <v>29090141.439999998</v>
      </c>
    </row>
    <row r="134" spans="1:8" ht="15">
      <c r="A134" s="109" t="s">
        <v>403</v>
      </c>
      <c r="B134" s="108">
        <v>30595636.1</v>
      </c>
      <c r="C134" s="108">
        <v>66011650.79</v>
      </c>
      <c r="D134" s="108">
        <f aca="true" t="shared" si="37" ref="D134:D157">B134+C134</f>
        <v>96607286.89</v>
      </c>
      <c r="E134" s="108">
        <v>67517145.45</v>
      </c>
      <c r="F134" s="108">
        <v>66065685.82</v>
      </c>
      <c r="G134" s="108">
        <f>D134-E134</f>
        <v>29090141.439999998</v>
      </c>
      <c r="H134" s="110" t="s">
        <v>489</v>
      </c>
    </row>
    <row r="135" spans="1:8" ht="15">
      <c r="A135" s="109" t="s">
        <v>405</v>
      </c>
      <c r="B135" s="108"/>
      <c r="C135" s="108"/>
      <c r="D135" s="108">
        <f t="shared" si="37"/>
        <v>0</v>
      </c>
      <c r="E135" s="108"/>
      <c r="F135" s="108"/>
      <c r="G135" s="108">
        <f>D135-E135</f>
        <v>0</v>
      </c>
      <c r="H135" s="110" t="s">
        <v>490</v>
      </c>
    </row>
    <row r="136" spans="1:8" ht="15">
      <c r="A136" s="109" t="s">
        <v>407</v>
      </c>
      <c r="B136" s="108"/>
      <c r="C136" s="108"/>
      <c r="D136" s="108">
        <f t="shared" si="37"/>
        <v>0</v>
      </c>
      <c r="E136" s="108"/>
      <c r="F136" s="108"/>
      <c r="G136" s="108">
        <f>D136-E136</f>
        <v>0</v>
      </c>
      <c r="H136" s="110" t="s">
        <v>491</v>
      </c>
    </row>
    <row r="137" spans="1:7" ht="15">
      <c r="A137" s="107" t="s">
        <v>409</v>
      </c>
      <c r="B137" s="108">
        <f aca="true" t="shared" si="38" ref="B137:G137">SUM(B138:B142,B144:B145)</f>
        <v>0</v>
      </c>
      <c r="C137" s="108">
        <f t="shared" si="38"/>
        <v>0</v>
      </c>
      <c r="D137" s="108">
        <f t="shared" si="38"/>
        <v>0</v>
      </c>
      <c r="E137" s="108">
        <f t="shared" si="38"/>
        <v>0</v>
      </c>
      <c r="F137" s="108">
        <f t="shared" si="38"/>
        <v>0</v>
      </c>
      <c r="G137" s="108">
        <f t="shared" si="38"/>
        <v>0</v>
      </c>
    </row>
    <row r="138" spans="1:8" ht="15">
      <c r="A138" s="109" t="s">
        <v>410</v>
      </c>
      <c r="B138" s="108"/>
      <c r="C138" s="108"/>
      <c r="D138" s="108">
        <f t="shared" si="37"/>
        <v>0</v>
      </c>
      <c r="E138" s="108"/>
      <c r="F138" s="108"/>
      <c r="G138" s="108">
        <f aca="true" t="shared" si="39" ref="G138:G145">D138-E138</f>
        <v>0</v>
      </c>
      <c r="H138" s="110" t="s">
        <v>492</v>
      </c>
    </row>
    <row r="139" spans="1:8" ht="15">
      <c r="A139" s="109" t="s">
        <v>412</v>
      </c>
      <c r="B139" s="108"/>
      <c r="C139" s="108"/>
      <c r="D139" s="108">
        <f t="shared" si="37"/>
        <v>0</v>
      </c>
      <c r="E139" s="108"/>
      <c r="F139" s="108"/>
      <c r="G139" s="108">
        <f t="shared" si="39"/>
        <v>0</v>
      </c>
      <c r="H139" s="110" t="s">
        <v>493</v>
      </c>
    </row>
    <row r="140" spans="1:8" ht="15">
      <c r="A140" s="109" t="s">
        <v>414</v>
      </c>
      <c r="B140" s="108"/>
      <c r="C140" s="108"/>
      <c r="D140" s="108">
        <f t="shared" si="37"/>
        <v>0</v>
      </c>
      <c r="E140" s="108"/>
      <c r="F140" s="108"/>
      <c r="G140" s="108">
        <f t="shared" si="39"/>
        <v>0</v>
      </c>
      <c r="H140" s="110" t="s">
        <v>494</v>
      </c>
    </row>
    <row r="141" spans="1:8" ht="15">
      <c r="A141" s="109" t="s">
        <v>416</v>
      </c>
      <c r="B141" s="108"/>
      <c r="C141" s="108"/>
      <c r="D141" s="108">
        <f t="shared" si="37"/>
        <v>0</v>
      </c>
      <c r="E141" s="108"/>
      <c r="F141" s="108"/>
      <c r="G141" s="108">
        <f t="shared" si="39"/>
        <v>0</v>
      </c>
      <c r="H141" s="110" t="s">
        <v>495</v>
      </c>
    </row>
    <row r="142" spans="1:8" ht="15">
      <c r="A142" s="109" t="s">
        <v>418</v>
      </c>
      <c r="B142" s="108"/>
      <c r="C142" s="108"/>
      <c r="D142" s="108">
        <f t="shared" si="37"/>
        <v>0</v>
      </c>
      <c r="E142" s="108"/>
      <c r="F142" s="108"/>
      <c r="G142" s="108">
        <f t="shared" si="39"/>
        <v>0</v>
      </c>
      <c r="H142" s="110" t="s">
        <v>496</v>
      </c>
    </row>
    <row r="143" spans="1:8" ht="15">
      <c r="A143" s="109" t="s">
        <v>420</v>
      </c>
      <c r="B143" s="108"/>
      <c r="C143" s="108"/>
      <c r="D143" s="108">
        <f t="shared" si="37"/>
        <v>0</v>
      </c>
      <c r="E143" s="108"/>
      <c r="F143" s="108"/>
      <c r="G143" s="108">
        <f t="shared" si="39"/>
        <v>0</v>
      </c>
      <c r="H143" s="110"/>
    </row>
    <row r="144" spans="1:8" ht="15">
      <c r="A144" s="109" t="s">
        <v>421</v>
      </c>
      <c r="B144" s="108"/>
      <c r="C144" s="108"/>
      <c r="D144" s="108">
        <f t="shared" si="37"/>
        <v>0</v>
      </c>
      <c r="E144" s="108"/>
      <c r="F144" s="108"/>
      <c r="G144" s="108">
        <f t="shared" si="39"/>
        <v>0</v>
      </c>
      <c r="H144" s="110" t="s">
        <v>497</v>
      </c>
    </row>
    <row r="145" spans="1:8" ht="15">
      <c r="A145" s="109" t="s">
        <v>423</v>
      </c>
      <c r="B145" s="108"/>
      <c r="C145" s="108"/>
      <c r="D145" s="108">
        <f t="shared" si="37"/>
        <v>0</v>
      </c>
      <c r="E145" s="108"/>
      <c r="F145" s="108"/>
      <c r="G145" s="108">
        <f t="shared" si="39"/>
        <v>0</v>
      </c>
      <c r="H145" s="110" t="s">
        <v>498</v>
      </c>
    </row>
    <row r="146" spans="1:7" ht="15">
      <c r="A146" s="107" t="s">
        <v>425</v>
      </c>
      <c r="B146" s="108">
        <f aca="true" t="shared" si="40" ref="B146:G146">SUM(B147:B149)</f>
        <v>14425786</v>
      </c>
      <c r="C146" s="108">
        <f t="shared" si="40"/>
        <v>-14425786</v>
      </c>
      <c r="D146" s="108">
        <f t="shared" si="40"/>
        <v>0</v>
      </c>
      <c r="E146" s="108">
        <f t="shared" si="40"/>
        <v>0</v>
      </c>
      <c r="F146" s="108">
        <f t="shared" si="40"/>
        <v>0</v>
      </c>
      <c r="G146" s="108">
        <f t="shared" si="40"/>
        <v>0</v>
      </c>
    </row>
    <row r="147" spans="1:8" ht="15">
      <c r="A147" s="109" t="s">
        <v>426</v>
      </c>
      <c r="B147" s="108"/>
      <c r="C147" s="108"/>
      <c r="D147" s="108">
        <f t="shared" si="37"/>
        <v>0</v>
      </c>
      <c r="E147" s="108"/>
      <c r="F147" s="108"/>
      <c r="G147" s="108">
        <f>D147-E147</f>
        <v>0</v>
      </c>
      <c r="H147" s="110" t="s">
        <v>499</v>
      </c>
    </row>
    <row r="148" spans="1:8" ht="15">
      <c r="A148" s="109" t="s">
        <v>428</v>
      </c>
      <c r="B148" s="108"/>
      <c r="C148" s="108"/>
      <c r="D148" s="108">
        <f t="shared" si="37"/>
        <v>0</v>
      </c>
      <c r="E148" s="108"/>
      <c r="F148" s="108"/>
      <c r="G148" s="108">
        <f>D148-E148</f>
        <v>0</v>
      </c>
      <c r="H148" s="110" t="s">
        <v>500</v>
      </c>
    </row>
    <row r="149" spans="1:8" ht="15">
      <c r="A149" s="109" t="s">
        <v>430</v>
      </c>
      <c r="B149" s="108">
        <v>14425786</v>
      </c>
      <c r="C149" s="108">
        <v>-14425786</v>
      </c>
      <c r="D149" s="108">
        <f t="shared" si="37"/>
        <v>0</v>
      </c>
      <c r="E149" s="108">
        <v>0</v>
      </c>
      <c r="F149" s="108">
        <v>0</v>
      </c>
      <c r="G149" s="108">
        <f>D149-E149</f>
        <v>0</v>
      </c>
      <c r="H149" s="110" t="s">
        <v>501</v>
      </c>
    </row>
    <row r="150" spans="1:7" ht="15">
      <c r="A150" s="107" t="s">
        <v>432</v>
      </c>
      <c r="B150" s="108">
        <f aca="true" t="shared" si="41" ref="B150:G150">SUM(B151:B157)</f>
        <v>0</v>
      </c>
      <c r="C150" s="108">
        <f t="shared" si="41"/>
        <v>0</v>
      </c>
      <c r="D150" s="108">
        <f t="shared" si="41"/>
        <v>0</v>
      </c>
      <c r="E150" s="108">
        <f t="shared" si="41"/>
        <v>0</v>
      </c>
      <c r="F150" s="108">
        <f t="shared" si="41"/>
        <v>0</v>
      </c>
      <c r="G150" s="108">
        <f t="shared" si="41"/>
        <v>0</v>
      </c>
    </row>
    <row r="151" spans="1:8" ht="15">
      <c r="A151" s="109" t="s">
        <v>433</v>
      </c>
      <c r="B151" s="108"/>
      <c r="C151" s="108"/>
      <c r="D151" s="108">
        <f t="shared" si="37"/>
        <v>0</v>
      </c>
      <c r="E151" s="108"/>
      <c r="F151" s="108"/>
      <c r="G151" s="108">
        <f aca="true" t="shared" si="42" ref="G151:G157">D151-E151</f>
        <v>0</v>
      </c>
      <c r="H151" s="110" t="s">
        <v>502</v>
      </c>
    </row>
    <row r="152" spans="1:8" ht="15">
      <c r="A152" s="109" t="s">
        <v>435</v>
      </c>
      <c r="B152" s="108"/>
      <c r="C152" s="108"/>
      <c r="D152" s="108">
        <f t="shared" si="37"/>
        <v>0</v>
      </c>
      <c r="E152" s="108"/>
      <c r="F152" s="108"/>
      <c r="G152" s="108">
        <f t="shared" si="42"/>
        <v>0</v>
      </c>
      <c r="H152" s="110" t="s">
        <v>503</v>
      </c>
    </row>
    <row r="153" spans="1:8" ht="15">
      <c r="A153" s="109" t="s">
        <v>437</v>
      </c>
      <c r="B153" s="108"/>
      <c r="C153" s="108"/>
      <c r="D153" s="108">
        <f t="shared" si="37"/>
        <v>0</v>
      </c>
      <c r="E153" s="108"/>
      <c r="F153" s="108"/>
      <c r="G153" s="108">
        <f t="shared" si="42"/>
        <v>0</v>
      </c>
      <c r="H153" s="110" t="s">
        <v>504</v>
      </c>
    </row>
    <row r="154" spans="1:8" ht="15">
      <c r="A154" s="115" t="s">
        <v>439</v>
      </c>
      <c r="B154" s="108"/>
      <c r="C154" s="108"/>
      <c r="D154" s="108">
        <f t="shared" si="37"/>
        <v>0</v>
      </c>
      <c r="E154" s="108"/>
      <c r="F154" s="108"/>
      <c r="G154" s="108">
        <f t="shared" si="42"/>
        <v>0</v>
      </c>
      <c r="H154" s="110" t="s">
        <v>505</v>
      </c>
    </row>
    <row r="155" spans="1:8" ht="15">
      <c r="A155" s="109" t="s">
        <v>441</v>
      </c>
      <c r="B155" s="108"/>
      <c r="C155" s="108"/>
      <c r="D155" s="108">
        <f t="shared" si="37"/>
        <v>0</v>
      </c>
      <c r="E155" s="108"/>
      <c r="F155" s="108"/>
      <c r="G155" s="108">
        <f t="shared" si="42"/>
        <v>0</v>
      </c>
      <c r="H155" s="110" t="s">
        <v>506</v>
      </c>
    </row>
    <row r="156" spans="1:8" ht="15">
      <c r="A156" s="109" t="s">
        <v>443</v>
      </c>
      <c r="B156" s="108"/>
      <c r="C156" s="108"/>
      <c r="D156" s="108">
        <f t="shared" si="37"/>
        <v>0</v>
      </c>
      <c r="E156" s="108"/>
      <c r="F156" s="108"/>
      <c r="G156" s="108">
        <f t="shared" si="42"/>
        <v>0</v>
      </c>
      <c r="H156" s="110" t="s">
        <v>507</v>
      </c>
    </row>
    <row r="157" spans="1:8" ht="15">
      <c r="A157" s="109" t="s">
        <v>445</v>
      </c>
      <c r="B157" s="108"/>
      <c r="C157" s="108"/>
      <c r="D157" s="108">
        <f t="shared" si="37"/>
        <v>0</v>
      </c>
      <c r="E157" s="108"/>
      <c r="F157" s="108"/>
      <c r="G157" s="108">
        <f t="shared" si="42"/>
        <v>0</v>
      </c>
      <c r="H157" s="110" t="s">
        <v>508</v>
      </c>
    </row>
    <row r="158" spans="1:7" ht="15">
      <c r="A158" s="116"/>
      <c r="B158" s="113"/>
      <c r="C158" s="113"/>
      <c r="D158" s="113"/>
      <c r="E158" s="113"/>
      <c r="F158" s="113"/>
      <c r="G158" s="113"/>
    </row>
    <row r="159" spans="1:7" ht="15">
      <c r="A159" s="117" t="s">
        <v>509</v>
      </c>
      <c r="B159" s="106">
        <f aca="true" t="shared" si="43" ref="B159:G159">B9+B84</f>
        <v>284280341.95</v>
      </c>
      <c r="C159" s="106">
        <f t="shared" si="43"/>
        <v>111602197.25999999</v>
      </c>
      <c r="D159" s="106">
        <f t="shared" si="43"/>
        <v>395882539.21</v>
      </c>
      <c r="E159" s="106">
        <f t="shared" si="43"/>
        <v>337172546.84999996</v>
      </c>
      <c r="F159" s="106">
        <f t="shared" si="43"/>
        <v>290067571.09999996</v>
      </c>
      <c r="G159" s="106">
        <f t="shared" si="43"/>
        <v>58709992.36</v>
      </c>
    </row>
    <row r="160" spans="1:7" ht="15">
      <c r="A160" s="118"/>
      <c r="B160" s="119"/>
      <c r="C160" s="119"/>
      <c r="D160" s="119"/>
      <c r="E160" s="119"/>
      <c r="F160" s="119"/>
      <c r="G160" s="119"/>
    </row>
    <row r="161" ht="15">
      <c r="A161" s="12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164" t="s">
        <v>510</v>
      </c>
      <c r="B1" s="164"/>
      <c r="C1" s="164"/>
      <c r="D1" s="164"/>
      <c r="E1" s="164"/>
      <c r="F1" s="164"/>
      <c r="G1" s="164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47" t="s">
        <v>304</v>
      </c>
      <c r="B3" s="148"/>
      <c r="C3" s="148"/>
      <c r="D3" s="148"/>
      <c r="E3" s="148"/>
      <c r="F3" s="148"/>
      <c r="G3" s="149"/>
    </row>
    <row r="4" spans="1:7" ht="15">
      <c r="A4" s="147" t="s">
        <v>511</v>
      </c>
      <c r="B4" s="148"/>
      <c r="C4" s="148"/>
      <c r="D4" s="148"/>
      <c r="E4" s="148"/>
      <c r="F4" s="148"/>
      <c r="G4" s="149"/>
    </row>
    <row r="5" spans="1:7" ht="15">
      <c r="A5" s="150" t="s">
        <v>168</v>
      </c>
      <c r="B5" s="151"/>
      <c r="C5" s="151"/>
      <c r="D5" s="151"/>
      <c r="E5" s="151"/>
      <c r="F5" s="151"/>
      <c r="G5" s="152"/>
    </row>
    <row r="6" spans="1:7" ht="15">
      <c r="A6" s="153" t="s">
        <v>2</v>
      </c>
      <c r="B6" s="154"/>
      <c r="C6" s="154"/>
      <c r="D6" s="154"/>
      <c r="E6" s="154"/>
      <c r="F6" s="154"/>
      <c r="G6" s="155"/>
    </row>
    <row r="7" spans="1:7" ht="15">
      <c r="A7" s="159" t="s">
        <v>4</v>
      </c>
      <c r="B7" s="168" t="s">
        <v>306</v>
      </c>
      <c r="C7" s="168"/>
      <c r="D7" s="168"/>
      <c r="E7" s="168"/>
      <c r="F7" s="168"/>
      <c r="G7" s="169" t="s">
        <v>307</v>
      </c>
    </row>
    <row r="8" spans="1:7" ht="30">
      <c r="A8" s="160"/>
      <c r="B8" s="121" t="s">
        <v>308</v>
      </c>
      <c r="C8" s="122" t="s">
        <v>238</v>
      </c>
      <c r="D8" s="121" t="s">
        <v>239</v>
      </c>
      <c r="E8" s="121" t="s">
        <v>194</v>
      </c>
      <c r="F8" s="121" t="s">
        <v>211</v>
      </c>
      <c r="G8" s="170"/>
    </row>
    <row r="9" spans="1:7" ht="15">
      <c r="A9" s="94" t="s">
        <v>512</v>
      </c>
      <c r="B9" s="123">
        <f aca="true" t="shared" si="0" ref="B9:G9">SUM(B10:B18)</f>
        <v>153930747.19</v>
      </c>
      <c r="C9" s="123">
        <f t="shared" si="0"/>
        <v>16343645.76</v>
      </c>
      <c r="D9" s="123">
        <f t="shared" si="0"/>
        <v>170274392.95</v>
      </c>
      <c r="E9" s="123">
        <f t="shared" si="0"/>
        <v>169863234.14</v>
      </c>
      <c r="F9" s="123">
        <f t="shared" si="0"/>
        <v>146657540.4</v>
      </c>
      <c r="G9" s="123">
        <f t="shared" si="0"/>
        <v>411158.8100000117</v>
      </c>
    </row>
    <row r="10" spans="1:7" ht="15">
      <c r="A10" s="124">
        <v>3111</v>
      </c>
      <c r="B10" s="61">
        <v>153930747.19</v>
      </c>
      <c r="C10" s="61">
        <v>0</v>
      </c>
      <c r="D10" s="61">
        <f>B10+C10</f>
        <v>153930747.19</v>
      </c>
      <c r="E10" s="61">
        <v>169863234.14</v>
      </c>
      <c r="F10" s="61">
        <v>146657540.4</v>
      </c>
      <c r="G10" s="61">
        <f>D10-E10</f>
        <v>-15932486.949999988</v>
      </c>
    </row>
    <row r="11" spans="1:7" ht="15">
      <c r="A11" s="124">
        <v>3111</v>
      </c>
      <c r="B11" s="61">
        <v>0</v>
      </c>
      <c r="C11" s="61">
        <v>16343645.76</v>
      </c>
      <c r="D11" s="61">
        <f aca="true" t="shared" si="1" ref="D11:D17">B11+C11</f>
        <v>16343645.76</v>
      </c>
      <c r="E11" s="61">
        <v>0</v>
      </c>
      <c r="F11" s="61">
        <v>0</v>
      </c>
      <c r="G11" s="61">
        <f aca="true" t="shared" si="2" ref="G11:G17">D11-E11</f>
        <v>16343645.76</v>
      </c>
    </row>
    <row r="12" spans="1:7" ht="15">
      <c r="A12" s="125" t="s">
        <v>513</v>
      </c>
      <c r="B12" s="61"/>
      <c r="C12" s="61"/>
      <c r="D12" s="61">
        <f t="shared" si="1"/>
        <v>0</v>
      </c>
      <c r="E12" s="61"/>
      <c r="F12" s="61"/>
      <c r="G12" s="61">
        <f t="shared" si="2"/>
        <v>0</v>
      </c>
    </row>
    <row r="13" spans="1:7" ht="15">
      <c r="A13" s="125" t="s">
        <v>514</v>
      </c>
      <c r="B13" s="61"/>
      <c r="C13" s="61"/>
      <c r="D13" s="61">
        <f t="shared" si="1"/>
        <v>0</v>
      </c>
      <c r="E13" s="61"/>
      <c r="F13" s="61"/>
      <c r="G13" s="61">
        <f t="shared" si="2"/>
        <v>0</v>
      </c>
    </row>
    <row r="14" spans="1:7" ht="15">
      <c r="A14" s="125" t="s">
        <v>515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 ht="15">
      <c r="A15" s="125" t="s">
        <v>516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 ht="15">
      <c r="A16" s="125" t="s">
        <v>517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 ht="15">
      <c r="A17" s="125" t="s">
        <v>518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 ht="15">
      <c r="A18" s="47" t="s">
        <v>150</v>
      </c>
      <c r="B18" s="64"/>
      <c r="C18" s="64"/>
      <c r="D18" s="64"/>
      <c r="E18" s="64"/>
      <c r="F18" s="64"/>
      <c r="G18" s="64"/>
    </row>
    <row r="19" spans="1:7" ht="15">
      <c r="A19" s="16" t="s">
        <v>519</v>
      </c>
      <c r="B19" s="58">
        <f aca="true" t="shared" si="3" ref="B19:G19">SUM(B20:B28)</f>
        <v>130349594.76</v>
      </c>
      <c r="C19" s="58">
        <f t="shared" si="3"/>
        <v>95258551.5</v>
      </c>
      <c r="D19" s="58">
        <f t="shared" si="3"/>
        <v>225608146.26</v>
      </c>
      <c r="E19" s="58">
        <f t="shared" si="3"/>
        <v>167309312.71</v>
      </c>
      <c r="F19" s="58">
        <f t="shared" si="3"/>
        <v>20824.4</v>
      </c>
      <c r="G19" s="58">
        <f t="shared" si="3"/>
        <v>58298833.54999998</v>
      </c>
    </row>
    <row r="20" spans="1:7" ht="15">
      <c r="A20" s="124">
        <v>3111</v>
      </c>
      <c r="B20" s="61">
        <v>130349594.76</v>
      </c>
      <c r="C20" s="61">
        <v>95258551.5</v>
      </c>
      <c r="D20" s="61">
        <f aca="true" t="shared" si="4" ref="D20:D28">B20+C20</f>
        <v>225608146.26</v>
      </c>
      <c r="E20" s="61">
        <v>167309312.71</v>
      </c>
      <c r="F20" s="61">
        <v>20824.4</v>
      </c>
      <c r="G20" s="61">
        <f aca="true" t="shared" si="5" ref="G20:G28">D20-E20</f>
        <v>58298833.54999998</v>
      </c>
    </row>
    <row r="21" spans="1:7" ht="15">
      <c r="A21" s="125" t="s">
        <v>520</v>
      </c>
      <c r="B21" s="61"/>
      <c r="C21" s="61"/>
      <c r="D21" s="61">
        <f t="shared" si="4"/>
        <v>0</v>
      </c>
      <c r="E21" s="61"/>
      <c r="F21" s="61"/>
      <c r="G21" s="61">
        <f t="shared" si="5"/>
        <v>0</v>
      </c>
    </row>
    <row r="22" spans="1:7" ht="15">
      <c r="A22" s="125" t="s">
        <v>513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 ht="15">
      <c r="A23" s="125" t="s">
        <v>514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 ht="15">
      <c r="A24" s="125" t="s">
        <v>515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 ht="15">
      <c r="A25" s="125" t="s">
        <v>516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 ht="15">
      <c r="A26" s="125" t="s">
        <v>517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 ht="15">
      <c r="A27" s="125" t="s">
        <v>518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 ht="15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 ht="15">
      <c r="A29" s="16" t="s">
        <v>509</v>
      </c>
      <c r="B29" s="58">
        <f>B9+B19</f>
        <v>284280341.95</v>
      </c>
      <c r="C29" s="58">
        <f>C9+C19</f>
        <v>111602197.26</v>
      </c>
      <c r="D29" s="58">
        <f>B29+C29</f>
        <v>395882539.21</v>
      </c>
      <c r="E29" s="58">
        <f>E9+E19</f>
        <v>337172546.85</v>
      </c>
      <c r="F29" s="58">
        <f>F9+F19</f>
        <v>146678364.8</v>
      </c>
      <c r="G29" s="58">
        <f>D29-E29</f>
        <v>58709992.359999955</v>
      </c>
    </row>
    <row r="30" spans="1:7" ht="15">
      <c r="A30" s="65"/>
      <c r="B30" s="126"/>
      <c r="C30" s="126"/>
      <c r="D30" s="126"/>
      <c r="E30" s="126"/>
      <c r="F30" s="126"/>
      <c r="G30" s="126"/>
    </row>
    <row r="31" ht="15">
      <c r="A31" s="127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176" t="s">
        <v>521</v>
      </c>
      <c r="B1" s="177"/>
      <c r="C1" s="177"/>
      <c r="D1" s="177"/>
      <c r="E1" s="177"/>
      <c r="F1" s="177"/>
      <c r="G1" s="178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47" t="s">
        <v>522</v>
      </c>
      <c r="B3" s="148"/>
      <c r="C3" s="148"/>
      <c r="D3" s="148"/>
      <c r="E3" s="148"/>
      <c r="F3" s="148"/>
      <c r="G3" s="149"/>
    </row>
    <row r="4" spans="1:7" ht="15">
      <c r="A4" s="147" t="s">
        <v>523</v>
      </c>
      <c r="B4" s="148"/>
      <c r="C4" s="148"/>
      <c r="D4" s="148"/>
      <c r="E4" s="148"/>
      <c r="F4" s="148"/>
      <c r="G4" s="149"/>
    </row>
    <row r="5" spans="1:7" ht="15">
      <c r="A5" s="150" t="s">
        <v>168</v>
      </c>
      <c r="B5" s="151"/>
      <c r="C5" s="151"/>
      <c r="D5" s="151"/>
      <c r="E5" s="151"/>
      <c r="F5" s="151"/>
      <c r="G5" s="152"/>
    </row>
    <row r="6" spans="1:7" ht="15">
      <c r="A6" s="153" t="s">
        <v>2</v>
      </c>
      <c r="B6" s="154"/>
      <c r="C6" s="154"/>
      <c r="D6" s="154"/>
      <c r="E6" s="154"/>
      <c r="F6" s="154"/>
      <c r="G6" s="155"/>
    </row>
    <row r="7" spans="1:7" ht="15">
      <c r="A7" s="171" t="s">
        <v>4</v>
      </c>
      <c r="B7" s="172" t="s">
        <v>306</v>
      </c>
      <c r="C7" s="173"/>
      <c r="D7" s="173"/>
      <c r="E7" s="173"/>
      <c r="F7" s="174"/>
      <c r="G7" s="175" t="s">
        <v>524</v>
      </c>
    </row>
    <row r="8" spans="1:7" ht="30">
      <c r="A8" s="155"/>
      <c r="B8" s="93" t="s">
        <v>308</v>
      </c>
      <c r="C8" s="38" t="s">
        <v>525</v>
      </c>
      <c r="D8" s="93" t="s">
        <v>310</v>
      </c>
      <c r="E8" s="93" t="s">
        <v>194</v>
      </c>
      <c r="F8" s="128" t="s">
        <v>211</v>
      </c>
      <c r="G8" s="163"/>
    </row>
    <row r="9" spans="1:7" ht="15">
      <c r="A9" s="94" t="s">
        <v>526</v>
      </c>
      <c r="B9" s="129">
        <f aca="true" t="shared" si="0" ref="B9:G9">B10+B19+B27+B37</f>
        <v>153930747.19</v>
      </c>
      <c r="C9" s="129">
        <f t="shared" si="0"/>
        <v>16343645.760000002</v>
      </c>
      <c r="D9" s="129">
        <f t="shared" si="0"/>
        <v>170274392.94999996</v>
      </c>
      <c r="E9" s="129">
        <f t="shared" si="0"/>
        <v>169863234.13999996</v>
      </c>
      <c r="F9" s="129">
        <f t="shared" si="0"/>
        <v>146657540.4</v>
      </c>
      <c r="G9" s="129">
        <f t="shared" si="0"/>
        <v>411158.80999999866</v>
      </c>
    </row>
    <row r="10" spans="1:7" ht="15">
      <c r="A10" s="70" t="s">
        <v>527</v>
      </c>
      <c r="B10" s="130">
        <f aca="true" t="shared" si="1" ref="B10:G10">SUM(B11:B18)</f>
        <v>138985070.1</v>
      </c>
      <c r="C10" s="130">
        <f t="shared" si="1"/>
        <v>13794566.55</v>
      </c>
      <c r="D10" s="130">
        <f t="shared" si="1"/>
        <v>152779636.64999998</v>
      </c>
      <c r="E10" s="130">
        <f t="shared" si="1"/>
        <v>152779636.64999998</v>
      </c>
      <c r="F10" s="130">
        <f t="shared" si="1"/>
        <v>131936875.5</v>
      </c>
      <c r="G10" s="130">
        <f t="shared" si="1"/>
        <v>0</v>
      </c>
    </row>
    <row r="11" spans="1:8" ht="15">
      <c r="A11" s="97" t="s">
        <v>528</v>
      </c>
      <c r="B11" s="130">
        <v>11589279.06</v>
      </c>
      <c r="C11" s="130">
        <v>111408.07</v>
      </c>
      <c r="D11" s="130">
        <f>B11+C11</f>
        <v>11700687.13</v>
      </c>
      <c r="E11" s="130">
        <v>11700687.13</v>
      </c>
      <c r="F11" s="130">
        <v>10661264.62</v>
      </c>
      <c r="G11" s="130">
        <f>D11-E11</f>
        <v>0</v>
      </c>
      <c r="H11" s="131" t="s">
        <v>529</v>
      </c>
    </row>
    <row r="12" spans="1:8" ht="15">
      <c r="A12" s="97" t="s">
        <v>530</v>
      </c>
      <c r="B12" s="130"/>
      <c r="C12" s="130"/>
      <c r="D12" s="130">
        <f aca="true" t="shared" si="2" ref="D12:D18">B12+C12</f>
        <v>0</v>
      </c>
      <c r="E12" s="130"/>
      <c r="F12" s="130"/>
      <c r="G12" s="130">
        <f aca="true" t="shared" si="3" ref="G12:G18">D12-E12</f>
        <v>0</v>
      </c>
      <c r="H12" s="131" t="s">
        <v>531</v>
      </c>
    </row>
    <row r="13" spans="1:8" ht="15">
      <c r="A13" s="97" t="s">
        <v>532</v>
      </c>
      <c r="B13" s="130">
        <v>56943846.51</v>
      </c>
      <c r="C13" s="130">
        <v>24755473.55</v>
      </c>
      <c r="D13" s="130">
        <f t="shared" si="2"/>
        <v>81699320.06</v>
      </c>
      <c r="E13" s="130">
        <v>81699320.06</v>
      </c>
      <c r="F13" s="130">
        <v>66292690.13</v>
      </c>
      <c r="G13" s="130">
        <f t="shared" si="3"/>
        <v>0</v>
      </c>
      <c r="H13" s="131" t="s">
        <v>533</v>
      </c>
    </row>
    <row r="14" spans="1:8" ht="15">
      <c r="A14" s="97" t="s">
        <v>534</v>
      </c>
      <c r="B14" s="130"/>
      <c r="C14" s="130"/>
      <c r="D14" s="130">
        <f t="shared" si="2"/>
        <v>0</v>
      </c>
      <c r="E14" s="130"/>
      <c r="F14" s="130"/>
      <c r="G14" s="130">
        <f t="shared" si="3"/>
        <v>0</v>
      </c>
      <c r="H14" s="131" t="s">
        <v>535</v>
      </c>
    </row>
    <row r="15" spans="1:8" ht="15">
      <c r="A15" s="97" t="s">
        <v>536</v>
      </c>
      <c r="B15" s="130">
        <v>31763809.29</v>
      </c>
      <c r="C15" s="130">
        <v>-818019</v>
      </c>
      <c r="D15" s="130">
        <f t="shared" si="2"/>
        <v>30945790.29</v>
      </c>
      <c r="E15" s="130">
        <v>30945790.29</v>
      </c>
      <c r="F15" s="130">
        <v>29660307.34</v>
      </c>
      <c r="G15" s="130">
        <f t="shared" si="3"/>
        <v>0</v>
      </c>
      <c r="H15" s="131" t="s">
        <v>537</v>
      </c>
    </row>
    <row r="16" spans="1:8" ht="15">
      <c r="A16" s="97" t="s">
        <v>538</v>
      </c>
      <c r="B16" s="130"/>
      <c r="C16" s="130"/>
      <c r="D16" s="130">
        <f t="shared" si="2"/>
        <v>0</v>
      </c>
      <c r="E16" s="130"/>
      <c r="F16" s="130"/>
      <c r="G16" s="130">
        <f t="shared" si="3"/>
        <v>0</v>
      </c>
      <c r="H16" s="131" t="s">
        <v>539</v>
      </c>
    </row>
    <row r="17" spans="1:8" ht="15">
      <c r="A17" s="97" t="s">
        <v>540</v>
      </c>
      <c r="B17" s="130">
        <v>34337590.16</v>
      </c>
      <c r="C17" s="130">
        <v>-10212037.15</v>
      </c>
      <c r="D17" s="130">
        <f t="shared" si="2"/>
        <v>24125553.009999998</v>
      </c>
      <c r="E17" s="130">
        <v>24125553.01</v>
      </c>
      <c r="F17" s="130">
        <v>22201952.82</v>
      </c>
      <c r="G17" s="130">
        <f t="shared" si="3"/>
        <v>0</v>
      </c>
      <c r="H17" s="131" t="s">
        <v>541</v>
      </c>
    </row>
    <row r="18" spans="1:8" ht="15">
      <c r="A18" s="97" t="s">
        <v>542</v>
      </c>
      <c r="B18" s="130">
        <v>4350545.08</v>
      </c>
      <c r="C18" s="130">
        <v>-42258.92</v>
      </c>
      <c r="D18" s="130">
        <f t="shared" si="2"/>
        <v>4308286.16</v>
      </c>
      <c r="E18" s="130">
        <v>4308286.16</v>
      </c>
      <c r="F18" s="130">
        <v>3120660.59</v>
      </c>
      <c r="G18" s="130">
        <f t="shared" si="3"/>
        <v>0</v>
      </c>
      <c r="H18" s="131" t="s">
        <v>543</v>
      </c>
    </row>
    <row r="19" spans="1:7" ht="15">
      <c r="A19" s="70" t="s">
        <v>544</v>
      </c>
      <c r="B19" s="130">
        <f aca="true" t="shared" si="4" ref="B19:G19">SUM(B20:B26)</f>
        <v>14945677.09</v>
      </c>
      <c r="C19" s="130">
        <f t="shared" si="4"/>
        <v>994901.5700000001</v>
      </c>
      <c r="D19" s="130">
        <f t="shared" si="4"/>
        <v>15940578.659999998</v>
      </c>
      <c r="E19" s="130">
        <f t="shared" si="4"/>
        <v>15734207.1</v>
      </c>
      <c r="F19" s="130">
        <f t="shared" si="4"/>
        <v>14423838.15</v>
      </c>
      <c r="G19" s="130">
        <f t="shared" si="4"/>
        <v>206371.55999999866</v>
      </c>
    </row>
    <row r="20" spans="1:8" ht="15">
      <c r="A20" s="97" t="s">
        <v>545</v>
      </c>
      <c r="B20" s="130"/>
      <c r="C20" s="130"/>
      <c r="D20" s="130">
        <f aca="true" t="shared" si="5" ref="D20:D26">B20+C20</f>
        <v>0</v>
      </c>
      <c r="E20" s="130"/>
      <c r="F20" s="130"/>
      <c r="G20" s="130">
        <f aca="true" t="shared" si="6" ref="G20:G26">D20-E20</f>
        <v>0</v>
      </c>
      <c r="H20" s="131" t="s">
        <v>546</v>
      </c>
    </row>
    <row r="21" spans="1:8" ht="15">
      <c r="A21" s="97" t="s">
        <v>547</v>
      </c>
      <c r="B21" s="130">
        <v>13021538.34</v>
      </c>
      <c r="C21" s="130">
        <v>1372665.04</v>
      </c>
      <c r="D21" s="130">
        <f t="shared" si="5"/>
        <v>14394203.379999999</v>
      </c>
      <c r="E21" s="130">
        <v>14187831.82</v>
      </c>
      <c r="F21" s="130">
        <v>13010351.91</v>
      </c>
      <c r="G21" s="130">
        <f t="shared" si="6"/>
        <v>206371.55999999866</v>
      </c>
      <c r="H21" s="131" t="s">
        <v>548</v>
      </c>
    </row>
    <row r="22" spans="1:8" ht="15">
      <c r="A22" s="97" t="s">
        <v>549</v>
      </c>
      <c r="B22" s="130"/>
      <c r="C22" s="130"/>
      <c r="D22" s="130">
        <f t="shared" si="5"/>
        <v>0</v>
      </c>
      <c r="E22" s="130"/>
      <c r="F22" s="130"/>
      <c r="G22" s="130">
        <f t="shared" si="6"/>
        <v>0</v>
      </c>
      <c r="H22" s="131" t="s">
        <v>550</v>
      </c>
    </row>
    <row r="23" spans="1:8" ht="15">
      <c r="A23" s="97" t="s">
        <v>551</v>
      </c>
      <c r="B23" s="130">
        <v>1924138.75</v>
      </c>
      <c r="C23" s="130">
        <v>-377763.47</v>
      </c>
      <c r="D23" s="130">
        <f t="shared" si="5"/>
        <v>1546375.28</v>
      </c>
      <c r="E23" s="130">
        <v>1546375.28</v>
      </c>
      <c r="F23" s="130">
        <v>1413486.24</v>
      </c>
      <c r="G23" s="130">
        <f t="shared" si="6"/>
        <v>0</v>
      </c>
      <c r="H23" s="131" t="s">
        <v>552</v>
      </c>
    </row>
    <row r="24" spans="1:8" ht="15">
      <c r="A24" s="97" t="s">
        <v>553</v>
      </c>
      <c r="B24" s="130"/>
      <c r="C24" s="130"/>
      <c r="D24" s="130">
        <f t="shared" si="5"/>
        <v>0</v>
      </c>
      <c r="E24" s="130"/>
      <c r="F24" s="130"/>
      <c r="G24" s="130">
        <f t="shared" si="6"/>
        <v>0</v>
      </c>
      <c r="H24" s="131" t="s">
        <v>554</v>
      </c>
    </row>
    <row r="25" spans="1:8" ht="15">
      <c r="A25" s="97" t="s">
        <v>555</v>
      </c>
      <c r="B25" s="130"/>
      <c r="C25" s="130"/>
      <c r="D25" s="130">
        <f t="shared" si="5"/>
        <v>0</v>
      </c>
      <c r="E25" s="130"/>
      <c r="F25" s="130"/>
      <c r="G25" s="130">
        <f t="shared" si="6"/>
        <v>0</v>
      </c>
      <c r="H25" s="131" t="s">
        <v>556</v>
      </c>
    </row>
    <row r="26" spans="1:8" ht="15">
      <c r="A26" s="97" t="s">
        <v>557</v>
      </c>
      <c r="B26" s="130"/>
      <c r="C26" s="130"/>
      <c r="D26" s="130">
        <f t="shared" si="5"/>
        <v>0</v>
      </c>
      <c r="E26" s="130"/>
      <c r="F26" s="130"/>
      <c r="G26" s="130">
        <f t="shared" si="6"/>
        <v>0</v>
      </c>
      <c r="H26" s="131" t="s">
        <v>558</v>
      </c>
    </row>
    <row r="27" spans="1:7" ht="15">
      <c r="A27" s="70" t="s">
        <v>559</v>
      </c>
      <c r="B27" s="130">
        <f aca="true" t="shared" si="7" ref="B27:G27">SUM(B28:B36)</f>
        <v>0</v>
      </c>
      <c r="C27" s="130">
        <f t="shared" si="7"/>
        <v>1554177.6400000001</v>
      </c>
      <c r="D27" s="130">
        <f t="shared" si="7"/>
        <v>1554177.6400000001</v>
      </c>
      <c r="E27" s="130">
        <f t="shared" si="7"/>
        <v>1349390.3900000001</v>
      </c>
      <c r="F27" s="130">
        <f t="shared" si="7"/>
        <v>296826.75</v>
      </c>
      <c r="G27" s="130">
        <f t="shared" si="7"/>
        <v>204787.25</v>
      </c>
    </row>
    <row r="28" spans="1:8" ht="15">
      <c r="A28" s="99" t="s">
        <v>560</v>
      </c>
      <c r="B28" s="130"/>
      <c r="C28" s="130"/>
      <c r="D28" s="130">
        <f aca="true" t="shared" si="8" ref="D28:D36">B28+C28</f>
        <v>0</v>
      </c>
      <c r="E28" s="130"/>
      <c r="F28" s="130"/>
      <c r="G28" s="130">
        <f aca="true" t="shared" si="9" ref="G28:G36">D28-E28</f>
        <v>0</v>
      </c>
      <c r="H28" s="131" t="s">
        <v>561</v>
      </c>
    </row>
    <row r="29" spans="1:8" ht="15">
      <c r="A29" s="97" t="s">
        <v>562</v>
      </c>
      <c r="B29" s="130">
        <v>0</v>
      </c>
      <c r="C29" s="130">
        <v>1474258.26</v>
      </c>
      <c r="D29" s="130">
        <f t="shared" si="8"/>
        <v>1474258.26</v>
      </c>
      <c r="E29" s="130">
        <v>1269471.01</v>
      </c>
      <c r="F29" s="130">
        <v>276002.35</v>
      </c>
      <c r="G29" s="130">
        <f t="shared" si="9"/>
        <v>204787.25</v>
      </c>
      <c r="H29" s="131" t="s">
        <v>563</v>
      </c>
    </row>
    <row r="30" spans="1:8" ht="15">
      <c r="A30" s="97" t="s">
        <v>564</v>
      </c>
      <c r="B30" s="130"/>
      <c r="C30" s="130"/>
      <c r="D30" s="130">
        <f t="shared" si="8"/>
        <v>0</v>
      </c>
      <c r="E30" s="130"/>
      <c r="F30" s="130"/>
      <c r="G30" s="130">
        <f t="shared" si="9"/>
        <v>0</v>
      </c>
      <c r="H30" s="131" t="s">
        <v>565</v>
      </c>
    </row>
    <row r="31" spans="1:8" ht="15">
      <c r="A31" s="97" t="s">
        <v>566</v>
      </c>
      <c r="B31" s="130"/>
      <c r="C31" s="130"/>
      <c r="D31" s="130">
        <f t="shared" si="8"/>
        <v>0</v>
      </c>
      <c r="E31" s="130"/>
      <c r="F31" s="130"/>
      <c r="G31" s="130">
        <f t="shared" si="9"/>
        <v>0</v>
      </c>
      <c r="H31" s="131" t="s">
        <v>567</v>
      </c>
    </row>
    <row r="32" spans="1:8" ht="15">
      <c r="A32" s="97" t="s">
        <v>568</v>
      </c>
      <c r="B32" s="130"/>
      <c r="C32" s="130"/>
      <c r="D32" s="130">
        <f t="shared" si="8"/>
        <v>0</v>
      </c>
      <c r="E32" s="130"/>
      <c r="F32" s="130"/>
      <c r="G32" s="130">
        <f t="shared" si="9"/>
        <v>0</v>
      </c>
      <c r="H32" s="131" t="s">
        <v>569</v>
      </c>
    </row>
    <row r="33" spans="1:8" ht="15">
      <c r="A33" s="97" t="s">
        <v>570</v>
      </c>
      <c r="B33" s="130"/>
      <c r="C33" s="130"/>
      <c r="D33" s="130">
        <f t="shared" si="8"/>
        <v>0</v>
      </c>
      <c r="E33" s="130"/>
      <c r="F33" s="130"/>
      <c r="G33" s="130">
        <f t="shared" si="9"/>
        <v>0</v>
      </c>
      <c r="H33" s="131" t="s">
        <v>571</v>
      </c>
    </row>
    <row r="34" spans="1:8" ht="15">
      <c r="A34" s="97" t="s">
        <v>572</v>
      </c>
      <c r="B34" s="130"/>
      <c r="C34" s="130"/>
      <c r="D34" s="130">
        <f t="shared" si="8"/>
        <v>0</v>
      </c>
      <c r="E34" s="130"/>
      <c r="F34" s="130"/>
      <c r="G34" s="130">
        <f t="shared" si="9"/>
        <v>0</v>
      </c>
      <c r="H34" s="131" t="s">
        <v>573</v>
      </c>
    </row>
    <row r="35" spans="1:8" ht="15">
      <c r="A35" s="97" t="s">
        <v>574</v>
      </c>
      <c r="B35" s="130"/>
      <c r="C35" s="130"/>
      <c r="D35" s="130">
        <f t="shared" si="8"/>
        <v>0</v>
      </c>
      <c r="E35" s="130"/>
      <c r="F35" s="130"/>
      <c r="G35" s="130">
        <f t="shared" si="9"/>
        <v>0</v>
      </c>
      <c r="H35" s="131" t="s">
        <v>575</v>
      </c>
    </row>
    <row r="36" spans="1:8" ht="15">
      <c r="A36" s="97" t="s">
        <v>576</v>
      </c>
      <c r="B36" s="130">
        <v>0</v>
      </c>
      <c r="C36" s="130">
        <v>79919.38</v>
      </c>
      <c r="D36" s="130">
        <f t="shared" si="8"/>
        <v>79919.38</v>
      </c>
      <c r="E36" s="130">
        <v>79919.38</v>
      </c>
      <c r="F36" s="130">
        <v>20824.4</v>
      </c>
      <c r="G36" s="130">
        <f t="shared" si="9"/>
        <v>0</v>
      </c>
      <c r="H36" s="131" t="s">
        <v>577</v>
      </c>
    </row>
    <row r="37" spans="1:7" ht="30">
      <c r="A37" s="132" t="s">
        <v>578</v>
      </c>
      <c r="B37" s="130">
        <f aca="true" t="shared" si="10" ref="B37:G37">SUM(B38:B41)</f>
        <v>0</v>
      </c>
      <c r="C37" s="130">
        <f t="shared" si="10"/>
        <v>0</v>
      </c>
      <c r="D37" s="130">
        <f t="shared" si="10"/>
        <v>0</v>
      </c>
      <c r="E37" s="130">
        <f t="shared" si="10"/>
        <v>0</v>
      </c>
      <c r="F37" s="130">
        <f t="shared" si="10"/>
        <v>0</v>
      </c>
      <c r="G37" s="130">
        <f t="shared" si="10"/>
        <v>0</v>
      </c>
    </row>
    <row r="38" spans="1:8" ht="30">
      <c r="A38" s="99" t="s">
        <v>579</v>
      </c>
      <c r="B38" s="130"/>
      <c r="C38" s="130"/>
      <c r="D38" s="130">
        <f>B38+C38</f>
        <v>0</v>
      </c>
      <c r="E38" s="130"/>
      <c r="F38" s="130"/>
      <c r="G38" s="130">
        <f>D38-E38</f>
        <v>0</v>
      </c>
      <c r="H38" s="131" t="s">
        <v>580</v>
      </c>
    </row>
    <row r="39" spans="1:8" ht="30">
      <c r="A39" s="99" t="s">
        <v>581</v>
      </c>
      <c r="B39" s="130"/>
      <c r="C39" s="130"/>
      <c r="D39" s="130">
        <f>B39+C39</f>
        <v>0</v>
      </c>
      <c r="E39" s="130"/>
      <c r="F39" s="130"/>
      <c r="G39" s="130">
        <f>D39-E39</f>
        <v>0</v>
      </c>
      <c r="H39" s="131" t="s">
        <v>582</v>
      </c>
    </row>
    <row r="40" spans="1:8" ht="15">
      <c r="A40" s="99" t="s">
        <v>583</v>
      </c>
      <c r="B40" s="130"/>
      <c r="C40" s="130"/>
      <c r="D40" s="130">
        <f>B40+C40</f>
        <v>0</v>
      </c>
      <c r="E40" s="130"/>
      <c r="F40" s="130"/>
      <c r="G40" s="130">
        <f>D40-E40</f>
        <v>0</v>
      </c>
      <c r="H40" s="131" t="s">
        <v>584</v>
      </c>
    </row>
    <row r="41" spans="1:8" ht="15">
      <c r="A41" s="99" t="s">
        <v>585</v>
      </c>
      <c r="B41" s="130"/>
      <c r="C41" s="130"/>
      <c r="D41" s="130">
        <f>B41+C41</f>
        <v>0</v>
      </c>
      <c r="E41" s="130"/>
      <c r="F41" s="130"/>
      <c r="G41" s="130">
        <f>D41-E41</f>
        <v>0</v>
      </c>
      <c r="H41" s="131" t="s">
        <v>586</v>
      </c>
    </row>
    <row r="42" spans="1:7" ht="15">
      <c r="A42" s="99"/>
      <c r="B42" s="130"/>
      <c r="C42" s="130"/>
      <c r="D42" s="130"/>
      <c r="E42" s="130"/>
      <c r="F42" s="130"/>
      <c r="G42" s="130"/>
    </row>
    <row r="43" spans="1:7" ht="15">
      <c r="A43" s="16" t="s">
        <v>587</v>
      </c>
      <c r="B43" s="133">
        <f aca="true" t="shared" si="11" ref="B43:G43">B44+B53+B61+B71</f>
        <v>130349594.75999999</v>
      </c>
      <c r="C43" s="133">
        <f t="shared" si="11"/>
        <v>95258551.50000003</v>
      </c>
      <c r="D43" s="133">
        <f t="shared" si="11"/>
        <v>225608146.26000002</v>
      </c>
      <c r="E43" s="133">
        <f t="shared" si="11"/>
        <v>167309312.70999998</v>
      </c>
      <c r="F43" s="133">
        <f t="shared" si="11"/>
        <v>143410030.7</v>
      </c>
      <c r="G43" s="133">
        <f t="shared" si="11"/>
        <v>58298833.55000001</v>
      </c>
    </row>
    <row r="44" spans="1:7" ht="15">
      <c r="A44" s="70" t="s">
        <v>588</v>
      </c>
      <c r="B44" s="130">
        <f aca="true" t="shared" si="12" ref="B44:G44">SUM(B45:B52)</f>
        <v>85306036.85</v>
      </c>
      <c r="C44" s="130">
        <f t="shared" si="12"/>
        <v>-3729413.9299999997</v>
      </c>
      <c r="D44" s="130">
        <f t="shared" si="12"/>
        <v>81576622.92</v>
      </c>
      <c r="E44" s="130">
        <f t="shared" si="12"/>
        <v>56779297.91</v>
      </c>
      <c r="F44" s="130">
        <f t="shared" si="12"/>
        <v>45168304.8</v>
      </c>
      <c r="G44" s="130">
        <f t="shared" si="12"/>
        <v>24797325.010000005</v>
      </c>
    </row>
    <row r="45" spans="1:8" ht="15">
      <c r="A45" s="99" t="s">
        <v>528</v>
      </c>
      <c r="B45" s="130"/>
      <c r="C45" s="130"/>
      <c r="D45" s="130">
        <f aca="true" t="shared" si="13" ref="D45:D52">B45+C45</f>
        <v>0</v>
      </c>
      <c r="E45" s="130"/>
      <c r="F45" s="130"/>
      <c r="G45" s="130">
        <f aca="true" t="shared" si="14" ref="G45:G52">D45-E45</f>
        <v>0</v>
      </c>
      <c r="H45" s="131" t="s">
        <v>589</v>
      </c>
    </row>
    <row r="46" spans="1:8" ht="15">
      <c r="A46" s="99" t="s">
        <v>530</v>
      </c>
      <c r="B46" s="130"/>
      <c r="C46" s="130"/>
      <c r="D46" s="130">
        <f t="shared" si="13"/>
        <v>0</v>
      </c>
      <c r="E46" s="130"/>
      <c r="F46" s="130"/>
      <c r="G46" s="130">
        <f t="shared" si="14"/>
        <v>0</v>
      </c>
      <c r="H46" s="131" t="s">
        <v>590</v>
      </c>
    </row>
    <row r="47" spans="1:8" ht="15">
      <c r="A47" s="99" t="s">
        <v>532</v>
      </c>
      <c r="B47" s="130">
        <v>55545622.56</v>
      </c>
      <c r="C47" s="130">
        <v>-32366191.32</v>
      </c>
      <c r="D47" s="130">
        <f t="shared" si="13"/>
        <v>23179431.240000002</v>
      </c>
      <c r="E47" s="130">
        <v>9507016.18</v>
      </c>
      <c r="F47" s="130">
        <v>9014214.8</v>
      </c>
      <c r="G47" s="130">
        <f t="shared" si="14"/>
        <v>13672415.060000002</v>
      </c>
      <c r="H47" s="131" t="s">
        <v>591</v>
      </c>
    </row>
    <row r="48" spans="1:8" ht="15">
      <c r="A48" s="99" t="s">
        <v>534</v>
      </c>
      <c r="B48" s="130"/>
      <c r="C48" s="130"/>
      <c r="D48" s="130">
        <f t="shared" si="13"/>
        <v>0</v>
      </c>
      <c r="E48" s="130"/>
      <c r="F48" s="130"/>
      <c r="G48" s="130">
        <f t="shared" si="14"/>
        <v>0</v>
      </c>
      <c r="H48" s="131" t="s">
        <v>592</v>
      </c>
    </row>
    <row r="49" spans="1:8" ht="15">
      <c r="A49" s="99" t="s">
        <v>536</v>
      </c>
      <c r="B49" s="130">
        <v>5163819.15</v>
      </c>
      <c r="C49" s="130">
        <v>-988933.55</v>
      </c>
      <c r="D49" s="130">
        <f t="shared" si="13"/>
        <v>4174885.6000000006</v>
      </c>
      <c r="E49" s="130">
        <v>4174869</v>
      </c>
      <c r="F49" s="130">
        <v>4174764.6</v>
      </c>
      <c r="G49" s="130">
        <f t="shared" si="14"/>
        <v>16.600000000558794</v>
      </c>
      <c r="H49" s="131" t="s">
        <v>593</v>
      </c>
    </row>
    <row r="50" spans="1:8" ht="15">
      <c r="A50" s="99" t="s">
        <v>538</v>
      </c>
      <c r="B50" s="130"/>
      <c r="C50" s="130"/>
      <c r="D50" s="130">
        <f t="shared" si="13"/>
        <v>0</v>
      </c>
      <c r="E50" s="130"/>
      <c r="F50" s="130"/>
      <c r="G50" s="130">
        <f t="shared" si="14"/>
        <v>0</v>
      </c>
      <c r="H50" s="131" t="s">
        <v>594</v>
      </c>
    </row>
    <row r="51" spans="1:8" ht="15">
      <c r="A51" s="99" t="s">
        <v>540</v>
      </c>
      <c r="B51" s="130">
        <v>24596595.14</v>
      </c>
      <c r="C51" s="130">
        <v>29625710.94</v>
      </c>
      <c r="D51" s="130">
        <f t="shared" si="13"/>
        <v>54222306.08</v>
      </c>
      <c r="E51" s="130">
        <v>43097412.73</v>
      </c>
      <c r="F51" s="130">
        <v>31979325.4</v>
      </c>
      <c r="G51" s="130">
        <f t="shared" si="14"/>
        <v>11124893.350000001</v>
      </c>
      <c r="H51" s="131" t="s">
        <v>595</v>
      </c>
    </row>
    <row r="52" spans="1:8" ht="15">
      <c r="A52" s="99" t="s">
        <v>542</v>
      </c>
      <c r="B52" s="130"/>
      <c r="C52" s="130"/>
      <c r="D52" s="130">
        <f t="shared" si="13"/>
        <v>0</v>
      </c>
      <c r="E52" s="130"/>
      <c r="F52" s="130"/>
      <c r="G52" s="130">
        <f t="shared" si="14"/>
        <v>0</v>
      </c>
      <c r="H52" s="131" t="s">
        <v>596</v>
      </c>
    </row>
    <row r="53" spans="1:7" ht="15">
      <c r="A53" s="70" t="s">
        <v>544</v>
      </c>
      <c r="B53" s="130">
        <f aca="true" t="shared" si="15" ref="B53:G53">SUM(B54:B60)</f>
        <v>45043557.91</v>
      </c>
      <c r="C53" s="130">
        <f t="shared" si="15"/>
        <v>96151724.03000002</v>
      </c>
      <c r="D53" s="130">
        <f t="shared" si="15"/>
        <v>141195281.94</v>
      </c>
      <c r="E53" s="130">
        <f t="shared" si="15"/>
        <v>108519472.35</v>
      </c>
      <c r="F53" s="130">
        <f t="shared" si="15"/>
        <v>97945918.85</v>
      </c>
      <c r="G53" s="130">
        <f t="shared" si="15"/>
        <v>32675809.590000004</v>
      </c>
    </row>
    <row r="54" spans="1:8" ht="15">
      <c r="A54" s="99" t="s">
        <v>545</v>
      </c>
      <c r="B54" s="130">
        <v>0</v>
      </c>
      <c r="C54" s="130">
        <v>3690734.18</v>
      </c>
      <c r="D54" s="130">
        <f aca="true" t="shared" si="16" ref="D54:D60">B54+C54</f>
        <v>3690734.18</v>
      </c>
      <c r="E54" s="130">
        <v>3387548.88</v>
      </c>
      <c r="F54" s="130">
        <v>3387548.88</v>
      </c>
      <c r="G54" s="130">
        <f aca="true" t="shared" si="17" ref="G54:G60">D54-E54</f>
        <v>303185.3000000003</v>
      </c>
      <c r="H54" s="131" t="s">
        <v>597</v>
      </c>
    </row>
    <row r="55" spans="1:8" ht="15">
      <c r="A55" s="99" t="s">
        <v>547</v>
      </c>
      <c r="B55" s="130">
        <v>45043557.91</v>
      </c>
      <c r="C55" s="130">
        <v>74910290.9</v>
      </c>
      <c r="D55" s="130">
        <f t="shared" si="16"/>
        <v>119953848.81</v>
      </c>
      <c r="E55" s="130">
        <v>97296601</v>
      </c>
      <c r="F55" s="130">
        <v>86723047.5</v>
      </c>
      <c r="G55" s="130">
        <f t="shared" si="17"/>
        <v>22657247.810000002</v>
      </c>
      <c r="H55" s="131" t="s">
        <v>598</v>
      </c>
    </row>
    <row r="56" spans="1:8" ht="15">
      <c r="A56" s="99" t="s">
        <v>549</v>
      </c>
      <c r="B56" s="130"/>
      <c r="C56" s="130"/>
      <c r="D56" s="130">
        <f t="shared" si="16"/>
        <v>0</v>
      </c>
      <c r="E56" s="130"/>
      <c r="F56" s="130"/>
      <c r="G56" s="130">
        <f t="shared" si="17"/>
        <v>0</v>
      </c>
      <c r="H56" s="131" t="s">
        <v>599</v>
      </c>
    </row>
    <row r="57" spans="1:8" ht="15">
      <c r="A57" s="100" t="s">
        <v>551</v>
      </c>
      <c r="B57" s="130"/>
      <c r="C57" s="130"/>
      <c r="D57" s="130">
        <f t="shared" si="16"/>
        <v>0</v>
      </c>
      <c r="E57" s="130"/>
      <c r="F57" s="130"/>
      <c r="G57" s="130">
        <f t="shared" si="17"/>
        <v>0</v>
      </c>
      <c r="H57" s="131" t="s">
        <v>600</v>
      </c>
    </row>
    <row r="58" spans="1:8" ht="15">
      <c r="A58" s="99" t="s">
        <v>553</v>
      </c>
      <c r="B58" s="130"/>
      <c r="C58" s="130"/>
      <c r="D58" s="130">
        <f t="shared" si="16"/>
        <v>0</v>
      </c>
      <c r="E58" s="130"/>
      <c r="F58" s="130"/>
      <c r="G58" s="130">
        <f t="shared" si="17"/>
        <v>0</v>
      </c>
      <c r="H58" s="131" t="s">
        <v>601</v>
      </c>
    </row>
    <row r="59" spans="1:8" ht="15">
      <c r="A59" s="99" t="s">
        <v>555</v>
      </c>
      <c r="B59" s="130"/>
      <c r="C59" s="130"/>
      <c r="D59" s="130">
        <f t="shared" si="16"/>
        <v>0</v>
      </c>
      <c r="E59" s="130"/>
      <c r="F59" s="130"/>
      <c r="G59" s="130">
        <f t="shared" si="17"/>
        <v>0</v>
      </c>
      <c r="H59" s="131" t="s">
        <v>602</v>
      </c>
    </row>
    <row r="60" spans="1:8" ht="15">
      <c r="A60" s="99" t="s">
        <v>557</v>
      </c>
      <c r="B60" s="130">
        <v>0</v>
      </c>
      <c r="C60" s="130">
        <v>17550698.95</v>
      </c>
      <c r="D60" s="130">
        <f t="shared" si="16"/>
        <v>17550698.95</v>
      </c>
      <c r="E60" s="130">
        <v>7835322.47</v>
      </c>
      <c r="F60" s="130">
        <v>7835322.47</v>
      </c>
      <c r="G60" s="130">
        <f t="shared" si="17"/>
        <v>9715376.48</v>
      </c>
      <c r="H60" s="131" t="s">
        <v>603</v>
      </c>
    </row>
    <row r="61" spans="1:7" ht="15">
      <c r="A61" s="70" t="s">
        <v>559</v>
      </c>
      <c r="B61" s="130">
        <f aca="true" t="shared" si="18" ref="B61:G61">SUM(B62:B70)</f>
        <v>0</v>
      </c>
      <c r="C61" s="130">
        <f t="shared" si="18"/>
        <v>2836241.4</v>
      </c>
      <c r="D61" s="130">
        <f t="shared" si="18"/>
        <v>2836241.4</v>
      </c>
      <c r="E61" s="130">
        <f t="shared" si="18"/>
        <v>2010542.4500000002</v>
      </c>
      <c r="F61" s="130">
        <f t="shared" si="18"/>
        <v>295807.05000000005</v>
      </c>
      <c r="G61" s="130">
        <f t="shared" si="18"/>
        <v>825698.9499999998</v>
      </c>
    </row>
    <row r="62" spans="1:8" ht="15">
      <c r="A62" s="99" t="s">
        <v>560</v>
      </c>
      <c r="B62" s="130"/>
      <c r="C62" s="130"/>
      <c r="D62" s="130">
        <f aca="true" t="shared" si="19" ref="D62:D70">B62+C62</f>
        <v>0</v>
      </c>
      <c r="E62" s="130"/>
      <c r="F62" s="130"/>
      <c r="G62" s="130">
        <f aca="true" t="shared" si="20" ref="G62:G70">D62-E62</f>
        <v>0</v>
      </c>
      <c r="H62" s="131" t="s">
        <v>604</v>
      </c>
    </row>
    <row r="63" spans="1:8" ht="15">
      <c r="A63" s="99" t="s">
        <v>562</v>
      </c>
      <c r="B63" s="130">
        <v>0</v>
      </c>
      <c r="C63" s="130">
        <v>2756241.4</v>
      </c>
      <c r="D63" s="130">
        <f t="shared" si="19"/>
        <v>2756241.4</v>
      </c>
      <c r="E63" s="130">
        <v>1930623.07</v>
      </c>
      <c r="F63" s="130">
        <v>274982.65</v>
      </c>
      <c r="G63" s="130">
        <f t="shared" si="20"/>
        <v>825618.3299999998</v>
      </c>
      <c r="H63" s="131" t="s">
        <v>605</v>
      </c>
    </row>
    <row r="64" spans="1:8" ht="15">
      <c r="A64" s="99" t="s">
        <v>564</v>
      </c>
      <c r="B64" s="130"/>
      <c r="C64" s="130"/>
      <c r="D64" s="130">
        <f t="shared" si="19"/>
        <v>0</v>
      </c>
      <c r="E64" s="130"/>
      <c r="F64" s="130"/>
      <c r="G64" s="130">
        <f t="shared" si="20"/>
        <v>0</v>
      </c>
      <c r="H64" s="131" t="s">
        <v>606</v>
      </c>
    </row>
    <row r="65" spans="1:8" ht="15">
      <c r="A65" s="99" t="s">
        <v>566</v>
      </c>
      <c r="B65" s="130"/>
      <c r="C65" s="130"/>
      <c r="D65" s="130">
        <f t="shared" si="19"/>
        <v>0</v>
      </c>
      <c r="E65" s="130"/>
      <c r="F65" s="130"/>
      <c r="G65" s="130">
        <f t="shared" si="20"/>
        <v>0</v>
      </c>
      <c r="H65" s="131" t="s">
        <v>607</v>
      </c>
    </row>
    <row r="66" spans="1:8" ht="15">
      <c r="A66" s="99" t="s">
        <v>568</v>
      </c>
      <c r="B66" s="130"/>
      <c r="C66" s="130"/>
      <c r="D66" s="130">
        <f t="shared" si="19"/>
        <v>0</v>
      </c>
      <c r="E66" s="130"/>
      <c r="F66" s="130"/>
      <c r="G66" s="130">
        <f t="shared" si="20"/>
        <v>0</v>
      </c>
      <c r="H66" s="131" t="s">
        <v>608</v>
      </c>
    </row>
    <row r="67" spans="1:8" ht="15">
      <c r="A67" s="99" t="s">
        <v>570</v>
      </c>
      <c r="B67" s="130"/>
      <c r="C67" s="130"/>
      <c r="D67" s="130">
        <f t="shared" si="19"/>
        <v>0</v>
      </c>
      <c r="E67" s="130"/>
      <c r="F67" s="130"/>
      <c r="G67" s="130">
        <f t="shared" si="20"/>
        <v>0</v>
      </c>
      <c r="H67" s="131" t="s">
        <v>609</v>
      </c>
    </row>
    <row r="68" spans="1:8" ht="15">
      <c r="A68" s="99" t="s">
        <v>572</v>
      </c>
      <c r="B68" s="130"/>
      <c r="C68" s="130"/>
      <c r="D68" s="130">
        <f t="shared" si="19"/>
        <v>0</v>
      </c>
      <c r="E68" s="130"/>
      <c r="F68" s="130"/>
      <c r="G68" s="130">
        <f t="shared" si="20"/>
        <v>0</v>
      </c>
      <c r="H68" s="131" t="s">
        <v>610</v>
      </c>
    </row>
    <row r="69" spans="1:8" ht="15">
      <c r="A69" s="99" t="s">
        <v>574</v>
      </c>
      <c r="B69" s="130"/>
      <c r="C69" s="130"/>
      <c r="D69" s="130">
        <f t="shared" si="19"/>
        <v>0</v>
      </c>
      <c r="E69" s="130"/>
      <c r="F69" s="130"/>
      <c r="G69" s="130">
        <f t="shared" si="20"/>
        <v>0</v>
      </c>
      <c r="H69" s="131" t="s">
        <v>611</v>
      </c>
    </row>
    <row r="70" spans="1:8" ht="15">
      <c r="A70" s="99" t="s">
        <v>576</v>
      </c>
      <c r="B70" s="130">
        <v>0</v>
      </c>
      <c r="C70" s="130">
        <v>80000</v>
      </c>
      <c r="D70" s="130">
        <f t="shared" si="19"/>
        <v>80000</v>
      </c>
      <c r="E70" s="130">
        <v>79919.38</v>
      </c>
      <c r="F70" s="130">
        <v>20824.4</v>
      </c>
      <c r="G70" s="130">
        <f t="shared" si="20"/>
        <v>80.61999999999534</v>
      </c>
      <c r="H70" s="131" t="s">
        <v>612</v>
      </c>
    </row>
    <row r="71" spans="1:7" ht="15">
      <c r="A71" s="132" t="s">
        <v>613</v>
      </c>
      <c r="B71" s="134">
        <f aca="true" t="shared" si="21" ref="B71:G71">SUM(B72:B75)</f>
        <v>0</v>
      </c>
      <c r="C71" s="134">
        <f t="shared" si="21"/>
        <v>0</v>
      </c>
      <c r="D71" s="134">
        <f t="shared" si="21"/>
        <v>0</v>
      </c>
      <c r="E71" s="134">
        <f t="shared" si="21"/>
        <v>0</v>
      </c>
      <c r="F71" s="134">
        <f t="shared" si="21"/>
        <v>0</v>
      </c>
      <c r="G71" s="134">
        <f t="shared" si="21"/>
        <v>0</v>
      </c>
    </row>
    <row r="72" spans="1:8" ht="30">
      <c r="A72" s="99" t="s">
        <v>579</v>
      </c>
      <c r="B72" s="130"/>
      <c r="C72" s="130"/>
      <c r="D72" s="130">
        <f>B72+C72</f>
        <v>0</v>
      </c>
      <c r="E72" s="130"/>
      <c r="F72" s="130"/>
      <c r="G72" s="130">
        <f>D72-E72</f>
        <v>0</v>
      </c>
      <c r="H72" s="131" t="s">
        <v>614</v>
      </c>
    </row>
    <row r="73" spans="1:8" ht="30">
      <c r="A73" s="99" t="s">
        <v>581</v>
      </c>
      <c r="B73" s="130"/>
      <c r="C73" s="130"/>
      <c r="D73" s="130">
        <f>B73+C73</f>
        <v>0</v>
      </c>
      <c r="E73" s="130"/>
      <c r="F73" s="130"/>
      <c r="G73" s="130">
        <f>D73-E73</f>
        <v>0</v>
      </c>
      <c r="H73" s="131" t="s">
        <v>615</v>
      </c>
    </row>
    <row r="74" spans="1:8" ht="15">
      <c r="A74" s="99" t="s">
        <v>583</v>
      </c>
      <c r="B74" s="130"/>
      <c r="C74" s="130"/>
      <c r="D74" s="130">
        <f>B74+C74</f>
        <v>0</v>
      </c>
      <c r="E74" s="130"/>
      <c r="F74" s="130"/>
      <c r="G74" s="130">
        <f>D74-E74</f>
        <v>0</v>
      </c>
      <c r="H74" s="131" t="s">
        <v>616</v>
      </c>
    </row>
    <row r="75" spans="1:8" ht="15">
      <c r="A75" s="99" t="s">
        <v>585</v>
      </c>
      <c r="B75" s="130"/>
      <c r="C75" s="130"/>
      <c r="D75" s="130">
        <f>B75+C75</f>
        <v>0</v>
      </c>
      <c r="E75" s="130"/>
      <c r="F75" s="130"/>
      <c r="G75" s="130">
        <f>D75-E75</f>
        <v>0</v>
      </c>
      <c r="H75" s="131" t="s">
        <v>617</v>
      </c>
    </row>
    <row r="76" spans="1:7" ht="15">
      <c r="A76" s="11"/>
      <c r="B76" s="135"/>
      <c r="C76" s="135"/>
      <c r="D76" s="135"/>
      <c r="E76" s="135"/>
      <c r="F76" s="135"/>
      <c r="G76" s="135"/>
    </row>
    <row r="77" spans="1:7" ht="15">
      <c r="A77" s="16" t="s">
        <v>509</v>
      </c>
      <c r="B77" s="133">
        <f aca="true" t="shared" si="22" ref="B77:G77">B9+B43</f>
        <v>284280341.95</v>
      </c>
      <c r="C77" s="133">
        <f t="shared" si="22"/>
        <v>111602197.26000004</v>
      </c>
      <c r="D77" s="133">
        <f t="shared" si="22"/>
        <v>395882539.21</v>
      </c>
      <c r="E77" s="133">
        <f t="shared" si="22"/>
        <v>337172546.8499999</v>
      </c>
      <c r="F77" s="133">
        <f t="shared" si="22"/>
        <v>290067571.1</v>
      </c>
      <c r="G77" s="133">
        <f t="shared" si="22"/>
        <v>58709992.360000014</v>
      </c>
    </row>
    <row r="78" spans="1:8" ht="15">
      <c r="A78" s="65"/>
      <c r="B78" s="136"/>
      <c r="C78" s="136"/>
      <c r="D78" s="136"/>
      <c r="E78" s="136"/>
      <c r="F78" s="136"/>
      <c r="G78" s="136"/>
      <c r="H78" s="12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164" t="s">
        <v>618</v>
      </c>
      <c r="B1" s="158"/>
      <c r="C1" s="158"/>
      <c r="D1" s="158"/>
      <c r="E1" s="158"/>
      <c r="F1" s="158"/>
      <c r="G1" s="158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50" t="s">
        <v>304</v>
      </c>
      <c r="B3" s="151"/>
      <c r="C3" s="151"/>
      <c r="D3" s="151"/>
      <c r="E3" s="151"/>
      <c r="F3" s="151"/>
      <c r="G3" s="152"/>
    </row>
    <row r="4" spans="1:7" ht="15">
      <c r="A4" s="150" t="s">
        <v>619</v>
      </c>
      <c r="B4" s="151"/>
      <c r="C4" s="151"/>
      <c r="D4" s="151"/>
      <c r="E4" s="151"/>
      <c r="F4" s="151"/>
      <c r="G4" s="152"/>
    </row>
    <row r="5" spans="1:7" ht="15">
      <c r="A5" s="150" t="s">
        <v>168</v>
      </c>
      <c r="B5" s="151"/>
      <c r="C5" s="151"/>
      <c r="D5" s="151"/>
      <c r="E5" s="151"/>
      <c r="F5" s="151"/>
      <c r="G5" s="152"/>
    </row>
    <row r="6" spans="1:7" ht="15">
      <c r="A6" s="153" t="s">
        <v>2</v>
      </c>
      <c r="B6" s="154"/>
      <c r="C6" s="154"/>
      <c r="D6" s="154"/>
      <c r="E6" s="154"/>
      <c r="F6" s="154"/>
      <c r="G6" s="155"/>
    </row>
    <row r="7" spans="1:7" ht="15">
      <c r="A7" s="159" t="s">
        <v>620</v>
      </c>
      <c r="B7" s="162" t="s">
        <v>306</v>
      </c>
      <c r="C7" s="162"/>
      <c r="D7" s="162"/>
      <c r="E7" s="162"/>
      <c r="F7" s="162"/>
      <c r="G7" s="162" t="s">
        <v>307</v>
      </c>
    </row>
    <row r="8" spans="1:7" ht="30">
      <c r="A8" s="160"/>
      <c r="B8" s="38" t="s">
        <v>308</v>
      </c>
      <c r="C8" s="137" t="s">
        <v>525</v>
      </c>
      <c r="D8" s="137" t="s">
        <v>239</v>
      </c>
      <c r="E8" s="137" t="s">
        <v>194</v>
      </c>
      <c r="F8" s="137" t="s">
        <v>211</v>
      </c>
      <c r="G8" s="179"/>
    </row>
    <row r="9" spans="1:7" ht="15">
      <c r="A9" s="94" t="s">
        <v>621</v>
      </c>
      <c r="B9" s="138">
        <f aca="true" t="shared" si="0" ref="B9:G9">B10+B11+B12+B15+B16+B19</f>
        <v>102810233.17</v>
      </c>
      <c r="C9" s="138">
        <f t="shared" si="0"/>
        <v>-16765677.44</v>
      </c>
      <c r="D9" s="138">
        <f t="shared" si="0"/>
        <v>86044555.73</v>
      </c>
      <c r="E9" s="138">
        <f t="shared" si="0"/>
        <v>86044555.73</v>
      </c>
      <c r="F9" s="138">
        <f t="shared" si="0"/>
        <v>85446124.05</v>
      </c>
      <c r="G9" s="138">
        <f t="shared" si="0"/>
        <v>0</v>
      </c>
    </row>
    <row r="10" spans="1:7" ht="15">
      <c r="A10" s="70" t="s">
        <v>622</v>
      </c>
      <c r="B10" s="139">
        <v>102810233.17</v>
      </c>
      <c r="C10" s="139">
        <v>-16765677.44</v>
      </c>
      <c r="D10" s="139">
        <f>B10+C10</f>
        <v>86044555.73</v>
      </c>
      <c r="E10" s="139">
        <v>86044555.73</v>
      </c>
      <c r="F10" s="139">
        <v>85446124.05</v>
      </c>
      <c r="G10" s="139">
        <f>D10-E10</f>
        <v>0</v>
      </c>
    </row>
    <row r="11" spans="1:7" ht="15">
      <c r="A11" s="70" t="s">
        <v>623</v>
      </c>
      <c r="B11" s="139"/>
      <c r="C11" s="139"/>
      <c r="D11" s="139">
        <f>B11+C11</f>
        <v>0</v>
      </c>
      <c r="E11" s="139"/>
      <c r="F11" s="139"/>
      <c r="G11" s="139">
        <f>D11-E11</f>
        <v>0</v>
      </c>
    </row>
    <row r="12" spans="1:7" ht="15">
      <c r="A12" s="70" t="s">
        <v>624</v>
      </c>
      <c r="B12" s="139">
        <f aca="true" t="shared" si="1" ref="B12:G12">B13+B14</f>
        <v>0</v>
      </c>
      <c r="C12" s="139">
        <f t="shared" si="1"/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 t="shared" si="1"/>
        <v>0</v>
      </c>
    </row>
    <row r="13" spans="1:7" ht="15">
      <c r="A13" s="97" t="s">
        <v>625</v>
      </c>
      <c r="B13" s="139"/>
      <c r="C13" s="139"/>
      <c r="D13" s="139">
        <f>B13+C13</f>
        <v>0</v>
      </c>
      <c r="E13" s="139"/>
      <c r="F13" s="139"/>
      <c r="G13" s="139">
        <f>D13-E13</f>
        <v>0</v>
      </c>
    </row>
    <row r="14" spans="1:7" ht="15">
      <c r="A14" s="97" t="s">
        <v>626</v>
      </c>
      <c r="B14" s="139"/>
      <c r="C14" s="139"/>
      <c r="D14" s="139">
        <f>B14+C14</f>
        <v>0</v>
      </c>
      <c r="E14" s="139"/>
      <c r="F14" s="139"/>
      <c r="G14" s="139">
        <f>D14-E14</f>
        <v>0</v>
      </c>
    </row>
    <row r="15" spans="1:7" ht="15">
      <c r="A15" s="70" t="s">
        <v>627</v>
      </c>
      <c r="B15" s="139"/>
      <c r="C15" s="139"/>
      <c r="D15" s="139">
        <f>B15+C15</f>
        <v>0</v>
      </c>
      <c r="E15" s="139"/>
      <c r="F15" s="139"/>
      <c r="G15" s="139">
        <f>D15-E15</f>
        <v>0</v>
      </c>
    </row>
    <row r="16" spans="1:7" ht="30">
      <c r="A16" s="132" t="s">
        <v>628</v>
      </c>
      <c r="B16" s="139">
        <f aca="true" t="shared" si="2" ref="B16:G16">B17+B18</f>
        <v>0</v>
      </c>
      <c r="C16" s="139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</row>
    <row r="17" spans="1:7" ht="15">
      <c r="A17" s="97" t="s">
        <v>629</v>
      </c>
      <c r="B17" s="139"/>
      <c r="C17" s="139"/>
      <c r="D17" s="139">
        <f>B17+C17</f>
        <v>0</v>
      </c>
      <c r="E17" s="139"/>
      <c r="F17" s="139"/>
      <c r="G17" s="139">
        <f>D17-E17</f>
        <v>0</v>
      </c>
    </row>
    <row r="18" spans="1:7" ht="15">
      <c r="A18" s="97" t="s">
        <v>630</v>
      </c>
      <c r="B18" s="139"/>
      <c r="C18" s="139"/>
      <c r="D18" s="139">
        <f>B18+C18</f>
        <v>0</v>
      </c>
      <c r="E18" s="139"/>
      <c r="F18" s="139"/>
      <c r="G18" s="139">
        <f>D18-E18</f>
        <v>0</v>
      </c>
    </row>
    <row r="19" spans="1:7" ht="15">
      <c r="A19" s="70" t="s">
        <v>631</v>
      </c>
      <c r="B19" s="139"/>
      <c r="C19" s="139"/>
      <c r="D19" s="139">
        <f>B19+C19</f>
        <v>0</v>
      </c>
      <c r="E19" s="139"/>
      <c r="F19" s="139"/>
      <c r="G19" s="139">
        <f>D19-E19</f>
        <v>0</v>
      </c>
    </row>
    <row r="20" spans="1:7" ht="15">
      <c r="A20" s="11"/>
      <c r="B20" s="140"/>
      <c r="C20" s="140"/>
      <c r="D20" s="140"/>
      <c r="E20" s="140"/>
      <c r="F20" s="140"/>
      <c r="G20" s="140"/>
    </row>
    <row r="21" spans="1:7" ht="15">
      <c r="A21" s="141" t="s">
        <v>632</v>
      </c>
      <c r="B21" s="138">
        <f aca="true" t="shared" si="3" ref="B21:G21">B22+B23+B24+B27+B28+B31</f>
        <v>9146542.94</v>
      </c>
      <c r="C21" s="138">
        <f t="shared" si="3"/>
        <v>12197791.28</v>
      </c>
      <c r="D21" s="138">
        <f t="shared" si="3"/>
        <v>21344334.22</v>
      </c>
      <c r="E21" s="138">
        <f t="shared" si="3"/>
        <v>21344334.22</v>
      </c>
      <c r="F21" s="138">
        <f t="shared" si="3"/>
        <v>21344334.22</v>
      </c>
      <c r="G21" s="138">
        <f t="shared" si="3"/>
        <v>0</v>
      </c>
    </row>
    <row r="22" spans="1:7" ht="15">
      <c r="A22" s="70" t="s">
        <v>622</v>
      </c>
      <c r="B22" s="139">
        <v>9146542.94</v>
      </c>
      <c r="C22" s="139">
        <v>12197791.28</v>
      </c>
      <c r="D22" s="139">
        <f>B22+C22</f>
        <v>21344334.22</v>
      </c>
      <c r="E22" s="139">
        <v>21344334.22</v>
      </c>
      <c r="F22" s="139">
        <v>21344334.22</v>
      </c>
      <c r="G22" s="139">
        <f>D22-E22</f>
        <v>0</v>
      </c>
    </row>
    <row r="23" spans="1:7" ht="15">
      <c r="A23" s="70" t="s">
        <v>623</v>
      </c>
      <c r="B23" s="139"/>
      <c r="C23" s="139"/>
      <c r="D23" s="139">
        <f>B23+C23</f>
        <v>0</v>
      </c>
      <c r="E23" s="139"/>
      <c r="F23" s="139"/>
      <c r="G23" s="139">
        <f>D23-E23</f>
        <v>0</v>
      </c>
    </row>
    <row r="24" spans="1:7" ht="15">
      <c r="A24" s="70" t="s">
        <v>624</v>
      </c>
      <c r="B24" s="139">
        <f aca="true" t="shared" si="4" ref="B24:G24">B25+B26</f>
        <v>0</v>
      </c>
      <c r="C24" s="139">
        <f t="shared" si="4"/>
        <v>0</v>
      </c>
      <c r="D24" s="139">
        <f t="shared" si="4"/>
        <v>0</v>
      </c>
      <c r="E24" s="139">
        <f t="shared" si="4"/>
        <v>0</v>
      </c>
      <c r="F24" s="139">
        <f t="shared" si="4"/>
        <v>0</v>
      </c>
      <c r="G24" s="139">
        <f t="shared" si="4"/>
        <v>0</v>
      </c>
    </row>
    <row r="25" spans="1:7" ht="15">
      <c r="A25" s="97" t="s">
        <v>625</v>
      </c>
      <c r="B25" s="139"/>
      <c r="C25" s="139"/>
      <c r="D25" s="139">
        <f>B25+C25</f>
        <v>0</v>
      </c>
      <c r="E25" s="139"/>
      <c r="F25" s="139"/>
      <c r="G25" s="139">
        <f>D25-E25</f>
        <v>0</v>
      </c>
    </row>
    <row r="26" spans="1:7" ht="15">
      <c r="A26" s="97" t="s">
        <v>626</v>
      </c>
      <c r="B26" s="139"/>
      <c r="C26" s="139"/>
      <c r="D26" s="139">
        <f>B26+C26</f>
        <v>0</v>
      </c>
      <c r="E26" s="139"/>
      <c r="F26" s="139"/>
      <c r="G26" s="139">
        <f>D26-E26</f>
        <v>0</v>
      </c>
    </row>
    <row r="27" spans="1:7" ht="15">
      <c r="A27" s="70" t="s">
        <v>627</v>
      </c>
      <c r="B27" s="139"/>
      <c r="C27" s="139"/>
      <c r="D27" s="139"/>
      <c r="E27" s="139"/>
      <c r="F27" s="139"/>
      <c r="G27" s="139"/>
    </row>
    <row r="28" spans="1:7" ht="30">
      <c r="A28" s="132" t="s">
        <v>628</v>
      </c>
      <c r="B28" s="139">
        <f aca="true" t="shared" si="5" ref="B28:G28">B29+B30</f>
        <v>0</v>
      </c>
      <c r="C28" s="139">
        <f t="shared" si="5"/>
        <v>0</v>
      </c>
      <c r="D28" s="139">
        <f t="shared" si="5"/>
        <v>0</v>
      </c>
      <c r="E28" s="139">
        <f t="shared" si="5"/>
        <v>0</v>
      </c>
      <c r="F28" s="139">
        <f t="shared" si="5"/>
        <v>0</v>
      </c>
      <c r="G28" s="139">
        <f t="shared" si="5"/>
        <v>0</v>
      </c>
    </row>
    <row r="29" spans="1:7" ht="15">
      <c r="A29" s="97" t="s">
        <v>629</v>
      </c>
      <c r="B29" s="139"/>
      <c r="C29" s="139"/>
      <c r="D29" s="139">
        <f>B29+C29</f>
        <v>0</v>
      </c>
      <c r="E29" s="139"/>
      <c r="F29" s="139"/>
      <c r="G29" s="139">
        <f>D29-E29</f>
        <v>0</v>
      </c>
    </row>
    <row r="30" spans="1:7" ht="15">
      <c r="A30" s="97" t="s">
        <v>630</v>
      </c>
      <c r="B30" s="139"/>
      <c r="C30" s="139"/>
      <c r="D30" s="139">
        <f>B30+C30</f>
        <v>0</v>
      </c>
      <c r="E30" s="139"/>
      <c r="F30" s="139"/>
      <c r="G30" s="139">
        <f>D30-E30</f>
        <v>0</v>
      </c>
    </row>
    <row r="31" spans="1:7" ht="15">
      <c r="A31" s="70" t="s">
        <v>631</v>
      </c>
      <c r="B31" s="139"/>
      <c r="C31" s="139"/>
      <c r="D31" s="139">
        <f>B31+C31</f>
        <v>0</v>
      </c>
      <c r="E31" s="139"/>
      <c r="F31" s="139"/>
      <c r="G31" s="139">
        <f>D31-E31</f>
        <v>0</v>
      </c>
    </row>
    <row r="32" spans="1:7" ht="15">
      <c r="A32" s="11"/>
      <c r="B32" s="140"/>
      <c r="C32" s="140"/>
      <c r="D32" s="140"/>
      <c r="E32" s="140"/>
      <c r="F32" s="140"/>
      <c r="G32" s="140"/>
    </row>
    <row r="33" spans="1:7" ht="15">
      <c r="A33" s="16" t="s">
        <v>633</v>
      </c>
      <c r="B33" s="138">
        <f aca="true" t="shared" si="6" ref="B33:G33">B9+B21</f>
        <v>111956776.11</v>
      </c>
      <c r="C33" s="138">
        <f t="shared" si="6"/>
        <v>-4567886.16</v>
      </c>
      <c r="D33" s="138">
        <f t="shared" si="6"/>
        <v>107388889.95</v>
      </c>
      <c r="E33" s="138">
        <f t="shared" si="6"/>
        <v>107388889.95</v>
      </c>
      <c r="F33" s="138">
        <f t="shared" si="6"/>
        <v>106790458.27</v>
      </c>
      <c r="G33" s="138">
        <f t="shared" si="6"/>
        <v>0</v>
      </c>
    </row>
    <row r="34" spans="1:7" ht="15">
      <c r="A34" s="118"/>
      <c r="B34" s="142"/>
      <c r="C34" s="142"/>
      <c r="D34" s="142"/>
      <c r="E34" s="142"/>
      <c r="F34" s="142"/>
      <c r="G34" s="14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dcterms:created xsi:type="dcterms:W3CDTF">2018-11-20T17:29:30Z</dcterms:created>
  <dcterms:modified xsi:type="dcterms:W3CDTF">2020-01-30T21:57:04Z</dcterms:modified>
  <cp:category/>
  <cp:version/>
  <cp:contentType/>
  <cp:contentStatus/>
</cp:coreProperties>
</file>