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<sst xmlns="http://schemas.openxmlformats.org/spreadsheetml/2006/main" count="652" uniqueCount="456">
  <si>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</si>
  <si>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</si>
  <si>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</si>
  <si>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</si>
  <si>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</si>
  <si>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</si>
  <si>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</si>
  <si>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</si>
  <si>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</si>
  <si>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</si>
  <si>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</si>
  <si>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</si>
  <si>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</si>
  <si>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</si>
  <si>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</si>
  <si>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</si>
  <si>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</si>
  <si>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</si>
  <si>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</si>
  <si>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</si>
  <si>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</si>
  <si>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</si>
  <si>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</si>
  <si>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</si>
  <si>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</si>
  <si>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</si>
  <si>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</si>
  <si>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</si>
  <si>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</si>
  <si>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</si>
  <si>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</si>
  <si>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</si>
  <si>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</si>
  <si>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</si>
  <si>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</si>
  <si>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</si>
  <si>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</si>
  <si>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</si>
  <si>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</si>
  <si>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</si>
  <si>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</si>
  <si>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</si>
  <si>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</si>
  <si>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</si>
  <si>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</si>
  <si>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</si>
  <si>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</si>
  <si>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</si>
  <si>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</si>
  <si>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</si>
  <si>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</si>
  <si>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</si>
  <si>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</si>
  <si>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</si>
  <si>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</si>
  <si>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</si>
  <si>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</si>
  <si>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</si>
  <si>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</si>
  <si>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</si>
  <si>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</si>
  <si>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</si>
  <si>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</si>
  <si>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</si>
  <si>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</si>
  <si>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</si>
  <si>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</si>
  <si>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</si>
  <si>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</si>
  <si>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</si>
  <si>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</si>
  <si>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</si>
  <si>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</si>
  <si>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</si>
  <si>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</si>
  <si>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</si>
  <si>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</si>
  <si>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</si>
  <si>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</si>
  <si>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</si>
  <si>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</si>
  <si>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</si>
  <si>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</si>
  <si>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</si>
  <si>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</si>
  <si>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</si>
  <si>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</si>
  <si>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</si>
  <si>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</si>
  <si>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</si>
  <si>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</si>
  <si>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</si>
  <si>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</si>
  <si>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</si>
  <si>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</si>
  <si>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</si>
  <si>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</si>
  <si>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</si>
  <si>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</si>
  <si>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</si>
  <si>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</si>
  <si>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</si>
  <si>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</si>
  <si>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</si>
  <si>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</si>
  <si>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</si>
  <si>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</si>
  <si>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</si>
  <si>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</si>
  <si>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</si>
  <si>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</si>
  <si>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</si>
  <si>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</si>
  <si>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</si>
  <si>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</si>
  <si>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</si>
  <si>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</si>
  <si>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</si>
  <si>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</si>
  <si>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</si>
  <si>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</si>
  <si>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</si>
  <si>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</si>
  <si>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2019 y al 31 de Marzo de 2020</t>
  </si>
  <si>
    <t>Formato 2 Informe Analítico de la Deuda Pública y Otros Pasivos - LDF</t>
  </si>
  <si>
    <t>Informe Analítico de la Deuda Pública y Otros Pasivos - LDF</t>
  </si>
  <si>
    <t>Al 31 de Diciembre de 2019 y al 31 de Marzo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</si>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</sst>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41" fillId="33" borderId="12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1" fillId="0" borderId="14" xfId="0" applyFont="1" applyBorder="1" applyAlignment="1">
      <alignment horizontal="left" vertical="center" indent="2"/>
    </xf>
    <xf numFmtId="0" fontId="41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4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Fill="1" applyBorder="1" applyAlignment="1">
      <alignment horizontal="left" vertical="center" indent="3"/>
    </xf>
    <xf numFmtId="49" fontId="0" fillId="0" borderId="14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41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ill="1" applyBorder="1" applyAlignment="1">
      <alignment horizontal="left" indent="3"/>
    </xf>
    <xf numFmtId="49" fontId="41" fillId="0" borderId="14" xfId="0" applyNumberFormat="1" applyFont="1" applyFill="1" applyBorder="1" applyAlignment="1">
      <alignment horizontal="left" indent="2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3"/>
    </xf>
    <xf numFmtId="49" fontId="0" fillId="0" borderId="14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>
      <alignment horizontal="right" vertical="center"/>
    </xf>
    <xf numFmtId="43" fontId="41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3" xfId="46" applyFont="1" applyFill="1" applyBorder="1" applyAlignment="1">
      <alignment horizontal="right"/>
    </xf>
    <xf numFmtId="43" fontId="0" fillId="33" borderId="17" xfId="46" applyFont="1" applyFill="1" applyBorder="1" applyAlignment="1">
      <alignment horizontal="right"/>
    </xf>
    <xf numFmtId="43" fontId="0" fillId="0" borderId="13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43" fontId="0" fillId="0" borderId="15" xfId="46" applyFont="1" applyFill="1" applyBorder="1" applyAlignment="1">
      <alignment horizontal="right"/>
    </xf>
    <xf numFmtId="0" fontId="0" fillId="0" borderId="13" xfId="0" applyBorder="1" applyAlignment="1">
      <alignment/>
    </xf>
    <xf numFmtId="0" fontId="41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5" xfId="0" applyFont="1" applyBorder="1" applyAlignment="1">
      <alignment/>
    </xf>
    <xf numFmtId="0" fontId="0" fillId="0" borderId="13" xfId="0" applyBorder="1" applyAlignment="1">
      <alignment horizontal="left" indent="3"/>
    </xf>
    <xf numFmtId="0" fontId="0" fillId="33" borderId="17" xfId="0" applyFill="1" applyBorder="1" applyAlignment="1">
      <alignment vertical="center"/>
    </xf>
    <xf numFmtId="43" fontId="41" fillId="0" borderId="13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46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43" fontId="0" fillId="0" borderId="13" xfId="46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43" fontId="0" fillId="0" borderId="15" xfId="46" applyFont="1" applyFill="1" applyBorder="1" applyAlignment="1">
      <alignment/>
    </xf>
    <xf numFmtId="0" fontId="41" fillId="33" borderId="11" xfId="0" applyFont="1" applyFill="1" applyBorder="1" applyAlignment="1">
      <alignment horizontal="left" vertical="center" wrapText="1" indent="3"/>
    </xf>
    <xf numFmtId="43" fontId="41" fillId="0" borderId="13" xfId="46" applyFon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3" xfId="46" applyFont="1" applyFill="1" applyBorder="1" applyAlignment="1">
      <alignment/>
    </xf>
    <xf numFmtId="43" fontId="42" fillId="33" borderId="17" xfId="46" applyFont="1" applyFill="1" applyBorder="1" applyAlignment="1">
      <alignment/>
    </xf>
    <xf numFmtId="43" fontId="43" fillId="33" borderId="17" xfId="46" applyFont="1" applyFill="1" applyBorder="1" applyAlignment="1">
      <alignment/>
    </xf>
    <xf numFmtId="43" fontId="44" fillId="0" borderId="13" xfId="46" applyFont="1" applyFill="1" applyBorder="1" applyAlignment="1" applyProtection="1">
      <alignment/>
      <protection locked="0"/>
    </xf>
    <xf numFmtId="43" fontId="41" fillId="0" borderId="13" xfId="46" applyFont="1" applyFill="1" applyBorder="1" applyAlignment="1">
      <alignment/>
    </xf>
    <xf numFmtId="0" fontId="41" fillId="0" borderId="13" xfId="0" applyFont="1" applyFill="1" applyBorder="1" applyAlignment="1">
      <alignment horizontal="left" vertical="center" wrapText="1" indent="3"/>
    </xf>
    <xf numFmtId="0" fontId="41" fillId="0" borderId="15" xfId="0" applyFont="1" applyFill="1" applyBorder="1" applyAlignment="1">
      <alignment horizontal="left" vertical="center" wrapText="1" indent="3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vertical="center"/>
    </xf>
    <xf numFmtId="0" fontId="41" fillId="0" borderId="15" xfId="0" applyFont="1" applyFill="1" applyBorder="1" applyAlignment="1">
      <alignment horizontal="left" vertical="center" indent="3"/>
    </xf>
    <xf numFmtId="43" fontId="0" fillId="0" borderId="15" xfId="46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indent="6"/>
    </xf>
    <xf numFmtId="43" fontId="0" fillId="0" borderId="18" xfId="46" applyFont="1" applyFill="1" applyBorder="1" applyAlignment="1" applyProtection="1">
      <alignment vertical="center"/>
      <protection locked="0"/>
    </xf>
    <xf numFmtId="0" fontId="4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43" fillId="33" borderId="17" xfId="46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43" fontId="41" fillId="0" borderId="13" xfId="46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/>
      <protection locked="0"/>
    </xf>
    <xf numFmtId="43" fontId="43" fillId="33" borderId="17" xfId="46" applyFont="1" applyFill="1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3" fontId="0" fillId="33" borderId="17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left" vertical="center" indent="3"/>
    </xf>
    <xf numFmtId="43" fontId="41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6"/>
    </xf>
    <xf numFmtId="43" fontId="0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9"/>
    </xf>
    <xf numFmtId="0" fontId="0" fillId="34" borderId="13" xfId="0" applyFill="1" applyBorder="1" applyAlignment="1">
      <alignment horizontal="left" vertical="center" indent="3"/>
    </xf>
    <xf numFmtId="43" fontId="0" fillId="34" borderId="13" xfId="46" applyFont="1" applyFill="1" applyBorder="1" applyAlignment="1">
      <alignment vertical="center"/>
    </xf>
    <xf numFmtId="0" fontId="41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1" fillId="34" borderId="13" xfId="0" applyFont="1" applyFill="1" applyBorder="1" applyAlignment="1">
      <alignment horizontal="left" indent="3"/>
    </xf>
    <xf numFmtId="0" fontId="0" fillId="0" borderId="15" xfId="0" applyBorder="1" applyAlignment="1">
      <alignment vertical="center"/>
    </xf>
    <xf numFmtId="43" fontId="0" fillId="0" borderId="15" xfId="46" applyFont="1" applyBorder="1" applyAlignment="1">
      <alignment/>
    </xf>
    <xf numFmtId="0" fontId="0" fillId="0" borderId="0" xfId="0" applyBorder="1" applyAlignment="1">
      <alignment/>
    </xf>
    <xf numFmtId="3" fontId="41" fillId="33" borderId="11" xfId="0" applyNumberFormat="1" applyFont="1" applyFill="1" applyBorder="1" applyAlignment="1">
      <alignment horizontal="center" vertical="center"/>
    </xf>
    <xf numFmtId="3" fontId="41" fillId="33" borderId="11" xfId="0" applyNumberFormat="1" applyFont="1" applyFill="1" applyBorder="1" applyAlignment="1">
      <alignment horizontal="center" vertical="center" wrapText="1"/>
    </xf>
    <xf numFmtId="43" fontId="41" fillId="0" borderId="18" xfId="46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5" xfId="46" applyFont="1" applyBorder="1" applyAlignment="1">
      <alignment vertical="center"/>
    </xf>
    <xf numFmtId="0" fontId="0" fillId="0" borderId="0" xfId="0" applyFill="1" applyBorder="1" applyAlignment="1">
      <alignment/>
    </xf>
    <xf numFmtId="0" fontId="41" fillId="33" borderId="10" xfId="0" applyFont="1" applyFill="1" applyBorder="1" applyAlignment="1">
      <alignment horizontal="center" vertical="center"/>
    </xf>
    <xf numFmtId="43" fontId="41" fillId="0" borderId="19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43" fontId="41" fillId="0" borderId="14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 wrapText="1"/>
      <protection locked="0"/>
    </xf>
    <xf numFmtId="43" fontId="0" fillId="0" borderId="14" xfId="46" applyFont="1" applyFill="1" applyBorder="1" applyAlignment="1">
      <alignment vertical="center"/>
    </xf>
    <xf numFmtId="43" fontId="0" fillId="0" borderId="20" xfId="46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43" fontId="41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left" indent="3"/>
    </xf>
    <xf numFmtId="43" fontId="0" fillId="0" borderId="20" xfId="46" applyFont="1" applyBorder="1" applyAlignment="1">
      <alignment horizontal="center"/>
    </xf>
    <xf numFmtId="0" fontId="45" fillId="0" borderId="21" xfId="0" applyFont="1" applyBorder="1" applyAlignment="1">
      <alignment horizontal="left" vertical="center"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1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46" fillId="0" borderId="21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 applyProtection="1">
      <alignment horizontal="center" vertical="center"/>
      <protection/>
    </xf>
    <xf numFmtId="3" fontId="41" fillId="33" borderId="11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10">
      <selection activeCell="A1" sqref="A1:F1"/>
    </sheetView>
  </sheetViews>
  <sheetFormatPr defaultColWidth="14.7109375" defaultRowHeight="15" zeroHeight="1"/>
  <cols>
    <col min="1" max="1" width="78.00390625" style="19" customWidth="1"/>
    <col min="2" max="2" width="19.57421875" style="0" customWidth="1"/>
    <col min="3" max="3" width="18.28125" style="0" customWidth="1"/>
    <col min="4" max="4" width="75.57421875" style="19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137" t="s">
        <v>0</v>
      </c>
      <c r="B1" s="137"/>
      <c r="C1" s="137"/>
      <c r="D1" s="137"/>
      <c r="E1" s="137"/>
      <c r="F1" s="137"/>
    </row>
    <row r="2" spans="1:6" ht="15">
      <c r="A2" s="138" t="s">
        <v>122</v>
      </c>
      <c r="B2" s="139"/>
      <c r="C2" s="139"/>
      <c r="D2" s="139"/>
      <c r="E2" s="139"/>
      <c r="F2" s="140"/>
    </row>
    <row r="3" spans="1:6" ht="15">
      <c r="A3" s="141" t="s">
        <v>1</v>
      </c>
      <c r="B3" s="142"/>
      <c r="C3" s="142"/>
      <c r="D3" s="142"/>
      <c r="E3" s="142"/>
      <c r="F3" s="143"/>
    </row>
    <row r="4" spans="1:6" ht="15">
      <c r="A4" s="144" t="s">
        <v>123</v>
      </c>
      <c r="B4" s="145"/>
      <c r="C4" s="145"/>
      <c r="D4" s="145"/>
      <c r="E4" s="145"/>
      <c r="F4" s="146"/>
    </row>
    <row r="5" spans="1:6" ht="15">
      <c r="A5" s="147" t="s">
        <v>2</v>
      </c>
      <c r="B5" s="148"/>
      <c r="C5" s="148"/>
      <c r="D5" s="148"/>
      <c r="E5" s="148"/>
      <c r="F5" s="149"/>
    </row>
    <row r="6" spans="1:6" s="6" customFormat="1" ht="1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32">
        <f>SUM(B10:B16)</f>
        <v>43280214.36</v>
      </c>
      <c r="C9" s="32">
        <f>SUM(C10:C16)</f>
        <v>62190695.61</v>
      </c>
      <c r="D9" s="20" t="s">
        <v>10</v>
      </c>
      <c r="E9" s="32">
        <f>SUM(E10:E18)</f>
        <v>20083918.53</v>
      </c>
      <c r="F9" s="32">
        <f>SUM(F10:F18)</f>
        <v>23229566.310000002</v>
      </c>
    </row>
    <row r="10" spans="1:6" ht="15">
      <c r="A10" s="14" t="s">
        <v>11</v>
      </c>
      <c r="B10" s="32"/>
      <c r="C10" s="32"/>
      <c r="D10" s="21" t="s">
        <v>12</v>
      </c>
      <c r="E10" s="35">
        <v>1232421.88</v>
      </c>
      <c r="F10" s="35">
        <v>1232421.88</v>
      </c>
    </row>
    <row r="11" spans="1:6" ht="15">
      <c r="A11" s="14" t="s">
        <v>13</v>
      </c>
      <c r="B11" s="35">
        <v>41560028.76</v>
      </c>
      <c r="C11" s="35">
        <v>60470510.01</v>
      </c>
      <c r="D11" s="21" t="s">
        <v>14</v>
      </c>
      <c r="E11" s="35">
        <v>5527884.76</v>
      </c>
      <c r="F11" s="35">
        <v>5775199.05</v>
      </c>
    </row>
    <row r="12" spans="1:6" ht="15">
      <c r="A12" s="14" t="s">
        <v>15</v>
      </c>
      <c r="B12" s="32"/>
      <c r="C12" s="32"/>
      <c r="D12" s="21" t="s">
        <v>16</v>
      </c>
      <c r="E12" s="35">
        <v>7708161.7</v>
      </c>
      <c r="F12" s="35">
        <v>8606499.06</v>
      </c>
    </row>
    <row r="13" spans="1:6" ht="15">
      <c r="A13" s="14" t="s">
        <v>17</v>
      </c>
      <c r="B13" s="35">
        <v>1000140.31</v>
      </c>
      <c r="C13" s="35">
        <v>1000140.31</v>
      </c>
      <c r="D13" s="21" t="s">
        <v>18</v>
      </c>
      <c r="E13" s="32"/>
      <c r="F13" s="32"/>
    </row>
    <row r="14" spans="1:6" ht="15">
      <c r="A14" s="14" t="s">
        <v>19</v>
      </c>
      <c r="B14" s="35">
        <v>720045.29</v>
      </c>
      <c r="C14" s="35">
        <v>720045.29</v>
      </c>
      <c r="D14" s="21" t="s">
        <v>20</v>
      </c>
      <c r="E14" s="35">
        <v>1266339.59</v>
      </c>
      <c r="F14" s="35">
        <v>1266339.59</v>
      </c>
    </row>
    <row r="15" spans="1:6" ht="15">
      <c r="A15" s="14" t="s">
        <v>21</v>
      </c>
      <c r="B15" s="32"/>
      <c r="C15" s="32"/>
      <c r="D15" s="21" t="s">
        <v>22</v>
      </c>
      <c r="E15" s="32"/>
      <c r="F15" s="32"/>
    </row>
    <row r="16" spans="1:6" ht="15">
      <c r="A16" s="14" t="s">
        <v>23</v>
      </c>
      <c r="B16" s="32"/>
      <c r="C16" s="32"/>
      <c r="D16" s="21" t="s">
        <v>24</v>
      </c>
      <c r="E16" s="35">
        <v>2617783.59</v>
      </c>
      <c r="F16" s="35">
        <v>4235933.08</v>
      </c>
    </row>
    <row r="17" spans="1:6" ht="15">
      <c r="A17" s="13" t="s">
        <v>25</v>
      </c>
      <c r="B17" s="32">
        <f>SUM(B18:B24)</f>
        <v>19537027.63</v>
      </c>
      <c r="C17" s="32">
        <f>SUM(C18:C24)</f>
        <v>6184566.459999999</v>
      </c>
      <c r="D17" s="21" t="s">
        <v>26</v>
      </c>
      <c r="E17" s="32"/>
      <c r="F17" s="32"/>
    </row>
    <row r="18" spans="1:6" ht="15">
      <c r="A18" s="15" t="s">
        <v>27</v>
      </c>
      <c r="B18" s="32"/>
      <c r="C18" s="32"/>
      <c r="D18" s="21" t="s">
        <v>28</v>
      </c>
      <c r="E18" s="35">
        <v>1731327.01</v>
      </c>
      <c r="F18" s="35">
        <v>2113173.65</v>
      </c>
    </row>
    <row r="19" spans="1:6" ht="15">
      <c r="A19" s="15" t="s">
        <v>29</v>
      </c>
      <c r="B19" s="35">
        <v>2667448.76</v>
      </c>
      <c r="C19" s="35">
        <v>2564393.84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5">
      <c r="A20" s="15" t="s">
        <v>31</v>
      </c>
      <c r="B20" s="35">
        <v>341073.06</v>
      </c>
      <c r="C20" s="35">
        <v>370260.61</v>
      </c>
      <c r="D20" s="21" t="s">
        <v>32</v>
      </c>
      <c r="E20" s="35">
        <v>0</v>
      </c>
      <c r="F20" s="35">
        <v>0</v>
      </c>
    </row>
    <row r="21" spans="1:6" ht="15">
      <c r="A21" s="15" t="s">
        <v>33</v>
      </c>
      <c r="B21" s="35">
        <v>37961.42</v>
      </c>
      <c r="C21" s="35">
        <v>38880.96</v>
      </c>
      <c r="D21" s="21" t="s">
        <v>34</v>
      </c>
      <c r="E21" s="35">
        <v>0</v>
      </c>
      <c r="F21" s="35">
        <v>0</v>
      </c>
    </row>
    <row r="22" spans="1:6" ht="15">
      <c r="A22" s="15" t="s">
        <v>35</v>
      </c>
      <c r="B22" s="35">
        <v>24500</v>
      </c>
      <c r="C22" s="35">
        <v>11500</v>
      </c>
      <c r="D22" s="21" t="s">
        <v>36</v>
      </c>
      <c r="E22" s="35">
        <v>0</v>
      </c>
      <c r="F22" s="35">
        <v>0</v>
      </c>
    </row>
    <row r="23" spans="1:6" ht="15">
      <c r="A23" s="15" t="s">
        <v>37</v>
      </c>
      <c r="B23" s="32"/>
      <c r="C23" s="32"/>
      <c r="D23" s="20" t="s">
        <v>38</v>
      </c>
      <c r="E23" s="32">
        <f>E24+E25</f>
        <v>-6000000</v>
      </c>
      <c r="F23" s="32">
        <f>F24+F25</f>
        <v>0</v>
      </c>
    </row>
    <row r="24" spans="1:6" ht="15">
      <c r="A24" s="15" t="s">
        <v>39</v>
      </c>
      <c r="B24" s="35">
        <v>16466044.39</v>
      </c>
      <c r="C24" s="35">
        <v>3199531.05</v>
      </c>
      <c r="D24" s="21" t="s">
        <v>40</v>
      </c>
      <c r="E24" s="35">
        <v>-6000000</v>
      </c>
      <c r="F24" s="35">
        <v>0</v>
      </c>
    </row>
    <row r="25" spans="1:6" ht="15">
      <c r="A25" s="13" t="s">
        <v>41</v>
      </c>
      <c r="B25" s="32">
        <f>SUM(B26:B30)</f>
        <v>8112890.29</v>
      </c>
      <c r="C25" s="32">
        <f>SUM(C26:C30)</f>
        <v>18971020.39</v>
      </c>
      <c r="D25" s="21" t="s">
        <v>42</v>
      </c>
      <c r="E25" s="35">
        <v>0</v>
      </c>
      <c r="F25" s="35">
        <v>0</v>
      </c>
    </row>
    <row r="26" spans="1:6" ht="15">
      <c r="A26" s="15" t="s">
        <v>43</v>
      </c>
      <c r="B26" s="35">
        <v>563800</v>
      </c>
      <c r="C26" s="35">
        <v>563800</v>
      </c>
      <c r="D26" s="20" t="s">
        <v>44</v>
      </c>
      <c r="E26" s="35">
        <v>0</v>
      </c>
      <c r="F26" s="35">
        <v>0</v>
      </c>
    </row>
    <row r="27" spans="1:6" ht="15">
      <c r="A27" s="15" t="s">
        <v>45</v>
      </c>
      <c r="B27" s="35">
        <v>504765.38</v>
      </c>
      <c r="C27" s="35">
        <v>484765.38</v>
      </c>
      <c r="D27" s="20" t="s">
        <v>46</v>
      </c>
      <c r="E27" s="32">
        <f>SUM(E28:E30)</f>
        <v>0</v>
      </c>
      <c r="F27" s="32">
        <f>SUM(F28:F30)</f>
        <v>0</v>
      </c>
    </row>
    <row r="28" spans="1:6" ht="1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ht="15">
      <c r="A29" s="15" t="s">
        <v>49</v>
      </c>
      <c r="B29" s="35">
        <v>7044324.91</v>
      </c>
      <c r="C29" s="35">
        <v>17922455.01</v>
      </c>
      <c r="D29" s="21" t="s">
        <v>50</v>
      </c>
      <c r="E29" s="35">
        <v>0</v>
      </c>
      <c r="F29" s="35">
        <v>0</v>
      </c>
    </row>
    <row r="30" spans="1:6" ht="1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ht="1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ht="1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ht="15">
      <c r="A33" s="15" t="s">
        <v>57</v>
      </c>
      <c r="B33" s="32"/>
      <c r="C33" s="32"/>
      <c r="D33" s="21" t="s">
        <v>58</v>
      </c>
      <c r="E33" s="32"/>
      <c r="F33" s="32"/>
    </row>
    <row r="34" spans="1:6" ht="15">
      <c r="A34" s="15" t="s">
        <v>59</v>
      </c>
      <c r="B34" s="32"/>
      <c r="C34" s="32"/>
      <c r="D34" s="21" t="s">
        <v>60</v>
      </c>
      <c r="E34" s="32"/>
      <c r="F34" s="32"/>
    </row>
    <row r="35" spans="1:6" ht="15">
      <c r="A35" s="15" t="s">
        <v>61</v>
      </c>
      <c r="B35" s="32"/>
      <c r="C35" s="32"/>
      <c r="D35" s="21" t="s">
        <v>62</v>
      </c>
      <c r="E35" s="32"/>
      <c r="F35" s="32"/>
    </row>
    <row r="36" spans="1:6" ht="15">
      <c r="A36" s="15" t="s">
        <v>63</v>
      </c>
      <c r="B36" s="32"/>
      <c r="C36" s="32"/>
      <c r="D36" s="21" t="s">
        <v>64</v>
      </c>
      <c r="E36" s="32"/>
      <c r="F36" s="32"/>
    </row>
    <row r="37" spans="1:6" ht="1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ht="1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1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ht="1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ht="1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ht="1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ht="1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ht="1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ht="1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ht="15">
      <c r="A46" s="11"/>
      <c r="B46" s="33"/>
      <c r="C46" s="33"/>
      <c r="D46" s="22"/>
      <c r="E46" s="33"/>
      <c r="F46" s="33"/>
    </row>
    <row r="47" spans="1:6" ht="15">
      <c r="A47" s="16" t="s">
        <v>83</v>
      </c>
      <c r="B47" s="34">
        <f>B9+B17+B25+B31+B37+B38+B41</f>
        <v>70930132.28</v>
      </c>
      <c r="C47" s="34">
        <f>C9+C17+C25+C31+C37+C38+C41</f>
        <v>87346282.46</v>
      </c>
      <c r="D47" s="23" t="s">
        <v>84</v>
      </c>
      <c r="E47" s="34">
        <f>E9+E19+E23+E26+E27+E31+E38+E42</f>
        <v>14083918.530000001</v>
      </c>
      <c r="F47" s="34">
        <f>F9+F19+F23+F26+F27+F31+F38+F42</f>
        <v>23229566.310000002</v>
      </c>
    </row>
    <row r="48" spans="1:6" ht="15">
      <c r="A48" s="11"/>
      <c r="B48" s="33"/>
      <c r="C48" s="33"/>
      <c r="D48" s="22"/>
      <c r="E48" s="33"/>
      <c r="F48" s="33"/>
    </row>
    <row r="49" spans="1:6" ht="15">
      <c r="A49" s="10" t="s">
        <v>85</v>
      </c>
      <c r="B49" s="33"/>
      <c r="C49" s="33"/>
      <c r="D49" s="23" t="s">
        <v>86</v>
      </c>
      <c r="E49" s="33"/>
      <c r="F49" s="33"/>
    </row>
    <row r="50" spans="1:6" ht="1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ht="1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ht="15">
      <c r="A52" s="13" t="s">
        <v>91</v>
      </c>
      <c r="B52" s="35">
        <v>413871321.68</v>
      </c>
      <c r="C52" s="35">
        <v>433316123.7</v>
      </c>
      <c r="D52" s="20" t="s">
        <v>92</v>
      </c>
      <c r="E52" s="35">
        <v>10000000</v>
      </c>
      <c r="F52" s="35">
        <v>10000000</v>
      </c>
    </row>
    <row r="53" spans="1:6" ht="15">
      <c r="A53" s="13" t="s">
        <v>93</v>
      </c>
      <c r="B53" s="35">
        <v>75902826.13</v>
      </c>
      <c r="C53" s="35">
        <v>72552625.71</v>
      </c>
      <c r="D53" s="20" t="s">
        <v>94</v>
      </c>
      <c r="E53" s="35">
        <v>0</v>
      </c>
      <c r="F53" s="35">
        <v>0</v>
      </c>
    </row>
    <row r="54" spans="1:6" ht="15">
      <c r="A54" s="13" t="s">
        <v>95</v>
      </c>
      <c r="B54" s="35">
        <v>437430.75</v>
      </c>
      <c r="C54" s="35">
        <v>437430.75</v>
      </c>
      <c r="D54" s="20" t="s">
        <v>96</v>
      </c>
      <c r="E54" s="35">
        <v>0</v>
      </c>
      <c r="F54" s="35">
        <v>0</v>
      </c>
    </row>
    <row r="55" spans="1:6" ht="15">
      <c r="A55" s="13" t="s">
        <v>97</v>
      </c>
      <c r="B55" s="35">
        <v>-5937861.81</v>
      </c>
      <c r="C55" s="35">
        <v>-5937861.81</v>
      </c>
      <c r="D55" s="24" t="s">
        <v>98</v>
      </c>
      <c r="E55" s="35">
        <v>0</v>
      </c>
      <c r="F55" s="35">
        <v>0</v>
      </c>
    </row>
    <row r="56" spans="1:6" ht="1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ht="1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10000000</v>
      </c>
      <c r="F57" s="34">
        <f>SUM(F50:F55)</f>
        <v>10000000</v>
      </c>
    </row>
    <row r="58" spans="1:6" ht="1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ht="15">
      <c r="A59" s="11"/>
      <c r="B59" s="33"/>
      <c r="C59" s="33"/>
      <c r="D59" s="23" t="s">
        <v>103</v>
      </c>
      <c r="E59" s="34">
        <f>E47+E57</f>
        <v>24083918.53</v>
      </c>
      <c r="F59" s="34">
        <f>F47+F57</f>
        <v>33229566.310000002</v>
      </c>
    </row>
    <row r="60" spans="1:6" ht="15">
      <c r="A60" s="16" t="s">
        <v>104</v>
      </c>
      <c r="B60" s="34">
        <f>SUM(B50:B58)</f>
        <v>484273716.75</v>
      </c>
      <c r="C60" s="34">
        <f>SUM(C50:C58)</f>
        <v>500368318.34999996</v>
      </c>
      <c r="D60" s="22"/>
      <c r="E60" s="33"/>
      <c r="F60" s="33"/>
    </row>
    <row r="61" spans="1:6" ht="15">
      <c r="A61" s="11"/>
      <c r="B61" s="33"/>
      <c r="C61" s="33"/>
      <c r="D61" s="25" t="s">
        <v>105</v>
      </c>
      <c r="E61" s="33"/>
      <c r="F61" s="33"/>
    </row>
    <row r="62" spans="1:6" ht="15">
      <c r="A62" s="16" t="s">
        <v>106</v>
      </c>
      <c r="B62" s="34">
        <f>SUM(B47+B60)</f>
        <v>555203849.03</v>
      </c>
      <c r="C62" s="34">
        <f>SUM(C47+C60)</f>
        <v>587714600.81</v>
      </c>
      <c r="D62" s="22"/>
      <c r="E62" s="33"/>
      <c r="F62" s="33"/>
    </row>
    <row r="63" spans="1:6" ht="15">
      <c r="A63" s="11"/>
      <c r="B63" s="30"/>
      <c r="C63" s="30"/>
      <c r="D63" s="26" t="s">
        <v>107</v>
      </c>
      <c r="E63" s="32">
        <f>SUM(E64:E66)</f>
        <v>30787961.86</v>
      </c>
      <c r="F63" s="32">
        <f>SUM(F64:F66)</f>
        <v>30787961.86</v>
      </c>
    </row>
    <row r="64" spans="1:6" ht="15">
      <c r="A64" s="11"/>
      <c r="B64" s="30"/>
      <c r="C64" s="30"/>
      <c r="D64" s="27" t="s">
        <v>108</v>
      </c>
      <c r="E64" s="35">
        <v>28565905.77</v>
      </c>
      <c r="F64" s="35">
        <v>28565905.77</v>
      </c>
    </row>
    <row r="65" spans="1:6" ht="15">
      <c r="A65" s="11"/>
      <c r="B65" s="30"/>
      <c r="C65" s="30"/>
      <c r="D65" s="28" t="s">
        <v>109</v>
      </c>
      <c r="E65" s="35">
        <v>1516620</v>
      </c>
      <c r="F65" s="35">
        <v>1516620</v>
      </c>
    </row>
    <row r="66" spans="1:6" ht="15">
      <c r="A66" s="11"/>
      <c r="B66" s="30"/>
      <c r="C66" s="30"/>
      <c r="D66" s="27" t="s">
        <v>110</v>
      </c>
      <c r="E66" s="35">
        <v>705436.09</v>
      </c>
      <c r="F66" s="35">
        <v>705436.09</v>
      </c>
    </row>
    <row r="67" spans="1:6" ht="15">
      <c r="A67" s="11"/>
      <c r="B67" s="30"/>
      <c r="C67" s="30"/>
      <c r="D67" s="22"/>
      <c r="E67" s="33"/>
      <c r="F67" s="33"/>
    </row>
    <row r="68" spans="1:6" ht="15">
      <c r="A68" s="11"/>
      <c r="B68" s="30"/>
      <c r="C68" s="30"/>
      <c r="D68" s="26" t="s">
        <v>111</v>
      </c>
      <c r="E68" s="32">
        <f>SUM(E69:E73)</f>
        <v>500332131.47999996</v>
      </c>
      <c r="F68" s="32">
        <f>SUM(F69:F73)</f>
        <v>523697072.64</v>
      </c>
    </row>
    <row r="69" spans="1:6" ht="15">
      <c r="A69" s="17"/>
      <c r="B69" s="30"/>
      <c r="C69" s="30"/>
      <c r="D69" s="27" t="s">
        <v>112</v>
      </c>
      <c r="E69" s="35">
        <v>-2908142.82</v>
      </c>
      <c r="F69" s="35">
        <v>53483291.84</v>
      </c>
    </row>
    <row r="70" spans="1:6" ht="15">
      <c r="A70" s="17"/>
      <c r="B70" s="30"/>
      <c r="C70" s="30"/>
      <c r="D70" s="27" t="s">
        <v>113</v>
      </c>
      <c r="E70" s="35">
        <v>497122124.65</v>
      </c>
      <c r="F70" s="35">
        <v>464095631.15</v>
      </c>
    </row>
    <row r="71" spans="1:6" ht="1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ht="1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ht="15">
      <c r="A73" s="17"/>
      <c r="B73" s="30"/>
      <c r="C73" s="30"/>
      <c r="D73" s="27" t="s">
        <v>116</v>
      </c>
      <c r="E73" s="35">
        <v>6118149.65</v>
      </c>
      <c r="F73" s="35">
        <v>6118149.65</v>
      </c>
    </row>
    <row r="74" spans="1:6" ht="15">
      <c r="A74" s="17"/>
      <c r="B74" s="30"/>
      <c r="C74" s="30"/>
      <c r="D74" s="22"/>
      <c r="E74" s="33"/>
      <c r="F74" s="33"/>
    </row>
    <row r="75" spans="1:6" ht="1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ht="1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ht="1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ht="15">
      <c r="A78" s="17"/>
      <c r="B78" s="30"/>
      <c r="C78" s="30"/>
      <c r="D78" s="22"/>
      <c r="E78" s="33"/>
      <c r="F78" s="33"/>
    </row>
    <row r="79" spans="1:6" ht="15">
      <c r="A79" s="17"/>
      <c r="B79" s="30"/>
      <c r="C79" s="30"/>
      <c r="D79" s="23" t="s">
        <v>120</v>
      </c>
      <c r="E79" s="34">
        <f>E63+E68+E75</f>
        <v>531120093.34</v>
      </c>
      <c r="F79" s="34">
        <f>F63+F68+F75</f>
        <v>554485034.5</v>
      </c>
    </row>
    <row r="80" spans="1:6" ht="15">
      <c r="A80" s="17"/>
      <c r="B80" s="30"/>
      <c r="C80" s="30"/>
      <c r="D80" s="22"/>
      <c r="E80" s="33"/>
      <c r="F80" s="33"/>
    </row>
    <row r="81" spans="1:6" ht="15">
      <c r="A81" s="17"/>
      <c r="B81" s="30"/>
      <c r="C81" s="30"/>
      <c r="D81" s="23" t="s">
        <v>121</v>
      </c>
      <c r="E81" s="34">
        <f>E59+E79</f>
        <v>555204011.87</v>
      </c>
      <c r="F81" s="34">
        <f>F59+F79</f>
        <v>587714600.81</v>
      </c>
    </row>
    <row r="82" spans="1:6" ht="15">
      <c r="A82" s="18"/>
      <c r="B82" s="31"/>
      <c r="C82" s="31"/>
      <c r="D82" s="29"/>
      <c r="E82" s="29"/>
      <c r="F82" s="29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5" right="0.25" top="0.75" bottom="0.75" header="0.3" footer="0.3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4">
      <selection activeCell="B10" sqref="B10"/>
    </sheetView>
  </sheetViews>
  <sheetFormatPr defaultColWidth="11.421875" defaultRowHeight="15"/>
  <cols>
    <col min="1" max="1" width="56.8515625" style="0" bestFit="1" customWidth="1"/>
    <col min="2" max="3" width="14.140625" style="0" bestFit="1" customWidth="1"/>
    <col min="4" max="4" width="13.140625" style="0" bestFit="1" customWidth="1"/>
    <col min="5" max="5" width="11.28125" style="0" bestFit="1" customWidth="1"/>
    <col min="6" max="6" width="14.140625" style="0" bestFit="1" customWidth="1"/>
    <col min="7" max="8" width="11.28125" style="0" bestFit="1" customWidth="1"/>
  </cols>
  <sheetData>
    <row r="1" spans="1:8" ht="26.25">
      <c r="A1" s="151" t="s">
        <v>124</v>
      </c>
      <c r="B1" s="151"/>
      <c r="C1" s="151"/>
      <c r="D1" s="151"/>
      <c r="E1" s="151"/>
      <c r="F1" s="151"/>
      <c r="G1" s="151"/>
      <c r="H1" s="151"/>
    </row>
    <row r="2" spans="1:8" ht="15">
      <c r="A2" s="138" t="s">
        <v>122</v>
      </c>
      <c r="B2" s="139"/>
      <c r="C2" s="139"/>
      <c r="D2" s="139"/>
      <c r="E2" s="139"/>
      <c r="F2" s="139"/>
      <c r="G2" s="139"/>
      <c r="H2" s="140"/>
    </row>
    <row r="3" spans="1:8" ht="15">
      <c r="A3" s="141" t="s">
        <v>125</v>
      </c>
      <c r="B3" s="142"/>
      <c r="C3" s="142"/>
      <c r="D3" s="142"/>
      <c r="E3" s="142"/>
      <c r="F3" s="142"/>
      <c r="G3" s="142"/>
      <c r="H3" s="143"/>
    </row>
    <row r="4" spans="1:8" ht="15">
      <c r="A4" s="144" t="s">
        <v>126</v>
      </c>
      <c r="B4" s="145"/>
      <c r="C4" s="145"/>
      <c r="D4" s="145"/>
      <c r="E4" s="145"/>
      <c r="F4" s="145"/>
      <c r="G4" s="145"/>
      <c r="H4" s="146"/>
    </row>
    <row r="5" spans="1:8" ht="15">
      <c r="A5" s="147" t="s">
        <v>2</v>
      </c>
      <c r="B5" s="148"/>
      <c r="C5" s="148"/>
      <c r="D5" s="148"/>
      <c r="E5" s="148"/>
      <c r="F5" s="148"/>
      <c r="G5" s="148"/>
      <c r="H5" s="149"/>
    </row>
    <row r="6" spans="1:8" ht="10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39" t="s">
        <v>135</v>
      </c>
      <c r="B8" s="34">
        <f aca="true" t="shared" si="0" ref="B8:H8">B9+B13</f>
        <v>10000000</v>
      </c>
      <c r="C8" s="34">
        <f t="shared" si="0"/>
        <v>10000000</v>
      </c>
      <c r="D8" s="34">
        <f t="shared" si="0"/>
        <v>-6000000</v>
      </c>
      <c r="E8" s="34">
        <f t="shared" si="0"/>
        <v>0</v>
      </c>
      <c r="F8" s="34">
        <f t="shared" si="0"/>
        <v>26000000</v>
      </c>
      <c r="G8" s="34">
        <f t="shared" si="0"/>
        <v>0</v>
      </c>
      <c r="H8" s="34">
        <f t="shared" si="0"/>
        <v>0</v>
      </c>
    </row>
    <row r="9" spans="1:8" ht="15">
      <c r="A9" s="40" t="s">
        <v>136</v>
      </c>
      <c r="B9" s="35">
        <f>SUM(B10:B12)</f>
        <v>0</v>
      </c>
      <c r="C9" s="35">
        <f>SUM(C10:C12)</f>
        <v>0</v>
      </c>
      <c r="D9" s="35">
        <f>SUM(D10:D12)</f>
        <v>-6000000</v>
      </c>
      <c r="E9" s="35">
        <f>SUM(E10:E12)</f>
        <v>0</v>
      </c>
      <c r="F9" s="35">
        <f>B9+C9-D9+E9</f>
        <v>6000000</v>
      </c>
      <c r="G9" s="35">
        <f>SUM(G10:G12)</f>
        <v>0</v>
      </c>
      <c r="H9" s="35">
        <f>SUM(H10:H12)</f>
        <v>0</v>
      </c>
    </row>
    <row r="10" spans="1:8" ht="15">
      <c r="A10" s="41" t="s">
        <v>137</v>
      </c>
      <c r="B10" s="35"/>
      <c r="C10" s="35"/>
      <c r="D10" s="35">
        <v>-6000000</v>
      </c>
      <c r="E10" s="35"/>
      <c r="F10" s="35">
        <v>0</v>
      </c>
      <c r="G10" s="35"/>
      <c r="H10" s="35"/>
    </row>
    <row r="11" spans="1:8" ht="15">
      <c r="A11" s="41" t="s">
        <v>138</v>
      </c>
      <c r="B11" s="35"/>
      <c r="C11" s="35"/>
      <c r="D11" s="35"/>
      <c r="E11" s="35"/>
      <c r="F11" s="35">
        <f aca="true" t="shared" si="1" ref="F11:F16">B11+C11-D11+E11</f>
        <v>0</v>
      </c>
      <c r="G11" s="35"/>
      <c r="H11" s="35"/>
    </row>
    <row r="12" spans="1:8" ht="15">
      <c r="A12" s="41" t="s">
        <v>139</v>
      </c>
      <c r="B12" s="35"/>
      <c r="C12" s="35"/>
      <c r="D12" s="35"/>
      <c r="E12" s="35"/>
      <c r="F12" s="35">
        <f t="shared" si="1"/>
        <v>0</v>
      </c>
      <c r="G12" s="35"/>
      <c r="H12" s="35"/>
    </row>
    <row r="13" spans="1:8" ht="15">
      <c r="A13" s="40" t="s">
        <v>140</v>
      </c>
      <c r="B13" s="35">
        <f>SUM(B14:B16)</f>
        <v>10000000</v>
      </c>
      <c r="C13" s="35">
        <f aca="true" t="shared" si="2" ref="C13:H13">SUM(C14:C16)</f>
        <v>10000000</v>
      </c>
      <c r="D13" s="35">
        <f t="shared" si="2"/>
        <v>0</v>
      </c>
      <c r="E13" s="35">
        <f t="shared" si="2"/>
        <v>0</v>
      </c>
      <c r="F13" s="35">
        <f t="shared" si="1"/>
        <v>20000000</v>
      </c>
      <c r="G13" s="35">
        <f>SUM(G14:G16)</f>
        <v>0</v>
      </c>
      <c r="H13" s="35">
        <f t="shared" si="2"/>
        <v>0</v>
      </c>
    </row>
    <row r="14" spans="1:8" ht="15">
      <c r="A14" s="41" t="s">
        <v>141</v>
      </c>
      <c r="B14" s="35">
        <v>10000000</v>
      </c>
      <c r="C14" s="35">
        <v>10000000</v>
      </c>
      <c r="D14" s="35"/>
      <c r="E14" s="35"/>
      <c r="F14" s="35">
        <f t="shared" si="1"/>
        <v>20000000</v>
      </c>
      <c r="G14" s="35"/>
      <c r="H14" s="35"/>
    </row>
    <row r="15" spans="1:8" ht="15">
      <c r="A15" s="41" t="s">
        <v>142</v>
      </c>
      <c r="B15" s="35">
        <v>0</v>
      </c>
      <c r="C15" s="35">
        <v>0</v>
      </c>
      <c r="D15" s="35"/>
      <c r="E15" s="35"/>
      <c r="F15" s="35">
        <f t="shared" si="1"/>
        <v>0</v>
      </c>
      <c r="G15" s="35"/>
      <c r="H15" s="35"/>
    </row>
    <row r="16" spans="1:8" ht="15">
      <c r="A16" s="41" t="s">
        <v>143</v>
      </c>
      <c r="B16" s="35">
        <v>0</v>
      </c>
      <c r="C16" s="35">
        <v>0</v>
      </c>
      <c r="D16" s="35"/>
      <c r="E16" s="35"/>
      <c r="F16" s="35">
        <f t="shared" si="1"/>
        <v>0</v>
      </c>
      <c r="G16" s="35"/>
      <c r="H16" s="35"/>
    </row>
    <row r="17" spans="1:8" ht="15">
      <c r="A17" s="11"/>
      <c r="B17" s="42"/>
      <c r="C17" s="42"/>
      <c r="D17" s="42"/>
      <c r="E17" s="42"/>
      <c r="F17" s="42"/>
      <c r="G17" s="42"/>
      <c r="H17" s="42"/>
    </row>
    <row r="18" spans="1:8" ht="15">
      <c r="A18" s="39" t="s">
        <v>144</v>
      </c>
      <c r="B18" s="34"/>
      <c r="C18" s="43"/>
      <c r="D18" s="43"/>
      <c r="E18" s="43"/>
      <c r="F18" s="34">
        <f>B18+C18-D18+E18</f>
        <v>0</v>
      </c>
      <c r="G18" s="43"/>
      <c r="H18" s="43"/>
    </row>
    <row r="19" spans="1:8" ht="15">
      <c r="A19" s="8"/>
      <c r="B19" s="44"/>
      <c r="C19" s="44"/>
      <c r="D19" s="44"/>
      <c r="E19" s="44"/>
      <c r="F19" s="44"/>
      <c r="G19" s="44"/>
      <c r="H19" s="44"/>
    </row>
    <row r="20" spans="1:8" ht="15">
      <c r="A20" s="39" t="s">
        <v>145</v>
      </c>
      <c r="B20" s="34">
        <f>B8+B18</f>
        <v>10000000</v>
      </c>
      <c r="C20" s="34">
        <f aca="true" t="shared" si="3" ref="C20:H20">C8+C18</f>
        <v>10000000</v>
      </c>
      <c r="D20" s="34">
        <f t="shared" si="3"/>
        <v>-6000000</v>
      </c>
      <c r="E20" s="34">
        <f t="shared" si="3"/>
        <v>0</v>
      </c>
      <c r="F20" s="34">
        <f>F8+F18</f>
        <v>26000000</v>
      </c>
      <c r="G20" s="34">
        <f t="shared" si="3"/>
        <v>0</v>
      </c>
      <c r="H20" s="34">
        <f t="shared" si="3"/>
        <v>0</v>
      </c>
    </row>
    <row r="21" spans="1:8" ht="15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39" t="s">
        <v>146</v>
      </c>
      <c r="B22" s="34">
        <f aca="true" t="shared" si="4" ref="B22:H22">SUM(B23:B25)</f>
        <v>0</v>
      </c>
      <c r="C22" s="34">
        <f t="shared" si="4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</row>
    <row r="23" spans="1:8" ht="15">
      <c r="A23" s="45" t="s">
        <v>147</v>
      </c>
      <c r="B23" s="35"/>
      <c r="C23" s="35"/>
      <c r="D23" s="35"/>
      <c r="E23" s="35"/>
      <c r="F23" s="35">
        <f>B23+C23-D23+E23</f>
        <v>0</v>
      </c>
      <c r="G23" s="35"/>
      <c r="H23" s="35"/>
    </row>
    <row r="24" spans="1:8" ht="15">
      <c r="A24" s="45" t="s">
        <v>148</v>
      </c>
      <c r="B24" s="35"/>
      <c r="C24" s="35"/>
      <c r="D24" s="35"/>
      <c r="E24" s="35"/>
      <c r="F24" s="35">
        <f>B24+C24-D24+E24</f>
        <v>0</v>
      </c>
      <c r="G24" s="35"/>
      <c r="H24" s="35"/>
    </row>
    <row r="25" spans="1:8" ht="15">
      <c r="A25" s="45" t="s">
        <v>149</v>
      </c>
      <c r="B25" s="35"/>
      <c r="C25" s="35"/>
      <c r="D25" s="35"/>
      <c r="E25" s="35"/>
      <c r="F25" s="35">
        <f>B25+C25-D25+E25</f>
        <v>0</v>
      </c>
      <c r="G25" s="35"/>
      <c r="H25" s="35"/>
    </row>
    <row r="26" spans="1:8" ht="15">
      <c r="A26" s="46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39" t="s">
        <v>151</v>
      </c>
      <c r="B27" s="34">
        <f>SUM(B28:B30)</f>
        <v>0</v>
      </c>
      <c r="C27" s="34">
        <f aca="true" t="shared" si="5" ref="C27:H27">SUM(C28:C30)</f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</row>
    <row r="28" spans="1:8" ht="15">
      <c r="A28" s="45" t="s">
        <v>152</v>
      </c>
      <c r="B28" s="35"/>
      <c r="C28" s="35"/>
      <c r="D28" s="35"/>
      <c r="E28" s="35"/>
      <c r="F28" s="35">
        <f>B28+C28-D28+E28</f>
        <v>0</v>
      </c>
      <c r="G28" s="35"/>
      <c r="H28" s="35"/>
    </row>
    <row r="29" spans="1:8" ht="15">
      <c r="A29" s="45" t="s">
        <v>153</v>
      </c>
      <c r="B29" s="35"/>
      <c r="C29" s="35"/>
      <c r="D29" s="35"/>
      <c r="E29" s="35"/>
      <c r="F29" s="35">
        <f>B29+C29-D29+E29</f>
        <v>0</v>
      </c>
      <c r="G29" s="35"/>
      <c r="H29" s="35"/>
    </row>
    <row r="30" spans="1:8" ht="15">
      <c r="A30" s="45" t="s">
        <v>154</v>
      </c>
      <c r="B30" s="35"/>
      <c r="C30" s="35"/>
      <c r="D30" s="35"/>
      <c r="E30" s="35"/>
      <c r="F30" s="35">
        <f>B30+C30-D30+E30</f>
        <v>0</v>
      </c>
      <c r="G30" s="35"/>
      <c r="H30" s="35"/>
    </row>
    <row r="31" spans="1:8" ht="15">
      <c r="A31" s="47" t="s">
        <v>150</v>
      </c>
      <c r="B31" s="48"/>
      <c r="C31" s="48"/>
      <c r="D31" s="48"/>
      <c r="E31" s="48"/>
      <c r="F31" s="48"/>
      <c r="G31" s="48"/>
      <c r="H31" s="48"/>
    </row>
    <row r="32" ht="15">
      <c r="A32" s="1"/>
    </row>
    <row r="33" spans="1:8" ht="15">
      <c r="A33" s="150" t="s">
        <v>155</v>
      </c>
      <c r="B33" s="150"/>
      <c r="C33" s="150"/>
      <c r="D33" s="150"/>
      <c r="E33" s="150"/>
      <c r="F33" s="150"/>
      <c r="G33" s="150"/>
      <c r="H33" s="150"/>
    </row>
    <row r="34" spans="1:8" ht="15">
      <c r="A34" s="150"/>
      <c r="B34" s="150"/>
      <c r="C34" s="150"/>
      <c r="D34" s="150"/>
      <c r="E34" s="150"/>
      <c r="F34" s="150"/>
      <c r="G34" s="150"/>
      <c r="H34" s="150"/>
    </row>
    <row r="35" spans="1:8" ht="15">
      <c r="A35" s="150"/>
      <c r="B35" s="150"/>
      <c r="C35" s="150"/>
      <c r="D35" s="150"/>
      <c r="E35" s="150"/>
      <c r="F35" s="150"/>
      <c r="G35" s="150"/>
      <c r="H35" s="150"/>
    </row>
    <row r="36" spans="1:8" ht="15">
      <c r="A36" s="150"/>
      <c r="B36" s="150"/>
      <c r="C36" s="150"/>
      <c r="D36" s="150"/>
      <c r="E36" s="150"/>
      <c r="F36" s="150"/>
      <c r="G36" s="150"/>
      <c r="H36" s="150"/>
    </row>
    <row r="37" spans="1:8" ht="15">
      <c r="A37" s="150"/>
      <c r="B37" s="150"/>
      <c r="C37" s="150"/>
      <c r="D37" s="150"/>
      <c r="E37" s="150"/>
      <c r="F37" s="150"/>
      <c r="G37" s="150"/>
      <c r="H37" s="150"/>
    </row>
    <row r="38" ht="15">
      <c r="A38" s="1"/>
    </row>
    <row r="39" spans="1:6" ht="6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6" ht="15">
      <c r="A40" s="8"/>
      <c r="B40" s="49"/>
      <c r="C40" s="49"/>
      <c r="D40" s="49"/>
      <c r="E40" s="49"/>
      <c r="F40" s="49"/>
    </row>
    <row r="41" spans="1:6" ht="15">
      <c r="A41" s="39" t="s">
        <v>162</v>
      </c>
      <c r="B41" s="50">
        <f>SUM(B42:B45)</f>
        <v>0</v>
      </c>
      <c r="C41" s="50">
        <f>SUM(C42:C45)</f>
        <v>0</v>
      </c>
      <c r="D41" s="50">
        <f>SUM(D42:D45)</f>
        <v>0</v>
      </c>
      <c r="E41" s="50">
        <f>SUM(E42:E45)</f>
        <v>0</v>
      </c>
      <c r="F41" s="50">
        <f>SUM(F42:F45)</f>
        <v>0</v>
      </c>
    </row>
    <row r="42" spans="1:8" ht="15">
      <c r="A42" s="45" t="s">
        <v>163</v>
      </c>
      <c r="B42" s="51"/>
      <c r="C42" s="51"/>
      <c r="D42" s="51"/>
      <c r="E42" s="51"/>
      <c r="F42" s="51"/>
      <c r="G42" s="52"/>
      <c r="H42" s="52"/>
    </row>
    <row r="43" spans="1:8" ht="15">
      <c r="A43" s="45" t="s">
        <v>164</v>
      </c>
      <c r="B43" s="51"/>
      <c r="C43" s="51"/>
      <c r="D43" s="51"/>
      <c r="E43" s="51"/>
      <c r="F43" s="51"/>
      <c r="G43" s="52"/>
      <c r="H43" s="52"/>
    </row>
    <row r="44" spans="1:8" ht="15">
      <c r="A44" s="45" t="s">
        <v>165</v>
      </c>
      <c r="B44" s="51"/>
      <c r="C44" s="51"/>
      <c r="D44" s="51"/>
      <c r="E44" s="51"/>
      <c r="F44" s="51"/>
      <c r="G44" s="52"/>
      <c r="H44" s="52"/>
    </row>
    <row r="45" spans="1:6" ht="15">
      <c r="A45" s="53" t="s">
        <v>150</v>
      </c>
      <c r="B45" s="18"/>
      <c r="C45" s="18"/>
      <c r="D45" s="18"/>
      <c r="E45" s="18"/>
      <c r="F45" s="18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A29" sqref="A29"/>
    </sheetView>
  </sheetViews>
  <sheetFormatPr defaultColWidth="11.421875" defaultRowHeight="15"/>
  <cols>
    <col min="1" max="1" width="60.140625" style="0" bestFit="1" customWidth="1"/>
    <col min="2" max="2" width="9.421875" style="0" bestFit="1" customWidth="1"/>
    <col min="3" max="3" width="9.8515625" style="0" bestFit="1" customWidth="1"/>
    <col min="4" max="4" width="11.00390625" style="0" bestFit="1" customWidth="1"/>
    <col min="5" max="5" width="11.28125" style="0" bestFit="1" customWidth="1"/>
    <col min="6" max="6" width="11.00390625" style="0" bestFit="1" customWidth="1"/>
    <col min="7" max="11" width="11.28125" style="0" bestFit="1" customWidth="1"/>
  </cols>
  <sheetData>
    <row r="1" spans="1:11" ht="21">
      <c r="A1" s="137" t="s">
        <v>166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122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ht="15">
      <c r="A3" s="141" t="s">
        <v>167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">
      <c r="A4" s="144" t="s">
        <v>168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 ht="15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ht="180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1" ht="15">
      <c r="A7" s="54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">
      <c r="A8" s="10" t="s">
        <v>180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1" ht="15">
      <c r="A9" s="57" t="s">
        <v>181</v>
      </c>
      <c r="B9" s="58"/>
      <c r="C9" s="58"/>
      <c r="D9" s="58"/>
      <c r="E9" s="59"/>
      <c r="F9" s="51"/>
      <c r="G9" s="59"/>
      <c r="H9" s="59"/>
      <c r="I9" s="59"/>
      <c r="J9" s="59"/>
      <c r="K9" s="59">
        <v>0</v>
      </c>
    </row>
    <row r="10" spans="1:11" ht="15">
      <c r="A10" s="57" t="s">
        <v>182</v>
      </c>
      <c r="B10" s="58"/>
      <c r="C10" s="58"/>
      <c r="D10" s="58"/>
      <c r="E10" s="59"/>
      <c r="F10" s="51"/>
      <c r="G10" s="59"/>
      <c r="H10" s="59"/>
      <c r="I10" s="59"/>
      <c r="J10" s="59"/>
      <c r="K10" s="59">
        <v>0</v>
      </c>
    </row>
    <row r="11" spans="1:11" ht="15">
      <c r="A11" s="57" t="s">
        <v>183</v>
      </c>
      <c r="B11" s="58"/>
      <c r="C11" s="58"/>
      <c r="D11" s="58"/>
      <c r="E11" s="59"/>
      <c r="F11" s="51"/>
      <c r="G11" s="59"/>
      <c r="H11" s="59"/>
      <c r="I11" s="59"/>
      <c r="J11" s="59"/>
      <c r="K11" s="59">
        <v>0</v>
      </c>
    </row>
    <row r="12" spans="1:11" ht="15">
      <c r="A12" s="57" t="s">
        <v>184</v>
      </c>
      <c r="B12" s="58"/>
      <c r="C12" s="58"/>
      <c r="D12" s="58"/>
      <c r="E12" s="59"/>
      <c r="F12" s="51"/>
      <c r="G12" s="59"/>
      <c r="H12" s="59"/>
      <c r="I12" s="59"/>
      <c r="J12" s="59"/>
      <c r="K12" s="59">
        <v>0</v>
      </c>
    </row>
    <row r="13" spans="1:11" ht="15">
      <c r="A13" s="60" t="s">
        <v>150</v>
      </c>
      <c r="B13" s="61"/>
      <c r="C13" s="61"/>
      <c r="D13" s="61"/>
      <c r="E13" s="62"/>
      <c r="F13" s="11"/>
      <c r="G13" s="62"/>
      <c r="H13" s="62"/>
      <c r="I13" s="62"/>
      <c r="J13" s="62"/>
      <c r="K13" s="62"/>
    </row>
    <row r="14" spans="1:11" ht="15">
      <c r="A14" s="10" t="s">
        <v>185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1" ht="15">
      <c r="A15" s="57" t="s">
        <v>186</v>
      </c>
      <c r="B15" s="58"/>
      <c r="C15" s="58"/>
      <c r="D15" s="58"/>
      <c r="E15" s="59"/>
      <c r="F15" s="51"/>
      <c r="G15" s="59"/>
      <c r="H15" s="59"/>
      <c r="I15" s="59"/>
      <c r="J15" s="59"/>
      <c r="K15" s="59">
        <v>0</v>
      </c>
    </row>
    <row r="16" spans="1:11" ht="15">
      <c r="A16" s="57" t="s">
        <v>187</v>
      </c>
      <c r="B16" s="58"/>
      <c r="C16" s="58"/>
      <c r="D16" s="58"/>
      <c r="E16" s="59"/>
      <c r="F16" s="51"/>
      <c r="G16" s="59"/>
      <c r="H16" s="59"/>
      <c r="I16" s="59"/>
      <c r="J16" s="59"/>
      <c r="K16" s="59">
        <v>0</v>
      </c>
    </row>
    <row r="17" spans="1:11" ht="15">
      <c r="A17" s="57" t="s">
        <v>188</v>
      </c>
      <c r="B17" s="58"/>
      <c r="C17" s="58"/>
      <c r="D17" s="58"/>
      <c r="E17" s="59"/>
      <c r="F17" s="51"/>
      <c r="G17" s="59"/>
      <c r="H17" s="59"/>
      <c r="I17" s="59"/>
      <c r="J17" s="59"/>
      <c r="K17" s="59">
        <v>0</v>
      </c>
    </row>
    <row r="18" spans="1:11" ht="15">
      <c r="A18" s="57" t="s">
        <v>189</v>
      </c>
      <c r="B18" s="58"/>
      <c r="C18" s="58"/>
      <c r="D18" s="58"/>
      <c r="E18" s="59"/>
      <c r="F18" s="51"/>
      <c r="G18" s="59"/>
      <c r="H18" s="59"/>
      <c r="I18" s="59"/>
      <c r="J18" s="59"/>
      <c r="K18" s="59">
        <v>0</v>
      </c>
    </row>
    <row r="19" spans="1:11" ht="15">
      <c r="A19" s="60" t="s">
        <v>150</v>
      </c>
      <c r="B19" s="61"/>
      <c r="C19" s="61"/>
      <c r="D19" s="61"/>
      <c r="E19" s="62"/>
      <c r="F19" s="11"/>
      <c r="G19" s="62"/>
      <c r="H19" s="62"/>
      <c r="I19" s="62"/>
      <c r="J19" s="62"/>
      <c r="K19" s="62"/>
    </row>
    <row r="20" spans="1:11" ht="15">
      <c r="A20" s="10" t="s">
        <v>190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 ht="15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</sheetData>
  <sheetProtection/>
  <mergeCells count="5"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PageLayoutView="0" workbookViewId="0" topLeftCell="A4">
      <selection activeCell="B6" sqref="B1:D16384"/>
    </sheetView>
  </sheetViews>
  <sheetFormatPr defaultColWidth="11.421875" defaultRowHeight="15"/>
  <cols>
    <col min="1" max="1" width="89.00390625" style="0" bestFit="1" customWidth="1"/>
    <col min="2" max="2" width="22.00390625" style="0" bestFit="1" customWidth="1"/>
    <col min="3" max="3" width="21.140625" style="0" bestFit="1" customWidth="1"/>
    <col min="4" max="4" width="19.421875" style="0" bestFit="1" customWidth="1"/>
  </cols>
  <sheetData>
    <row r="1" spans="1:4" ht="21">
      <c r="A1" s="137" t="s">
        <v>191</v>
      </c>
      <c r="B1" s="137"/>
      <c r="C1" s="137"/>
      <c r="D1" s="137"/>
    </row>
    <row r="2" spans="1:4" ht="15">
      <c r="A2" s="138" t="s">
        <v>122</v>
      </c>
      <c r="B2" s="139"/>
      <c r="C2" s="139"/>
      <c r="D2" s="140"/>
    </row>
    <row r="3" spans="1:4" ht="15">
      <c r="A3" s="141" t="s">
        <v>192</v>
      </c>
      <c r="B3" s="142"/>
      <c r="C3" s="142"/>
      <c r="D3" s="143"/>
    </row>
    <row r="4" spans="1:4" ht="15">
      <c r="A4" s="144" t="s">
        <v>168</v>
      </c>
      <c r="B4" s="145"/>
      <c r="C4" s="145"/>
      <c r="D4" s="146"/>
    </row>
    <row r="5" spans="1:4" ht="15">
      <c r="A5" s="147" t="s">
        <v>2</v>
      </c>
      <c r="B5" s="148"/>
      <c r="C5" s="148"/>
      <c r="D5" s="149"/>
    </row>
    <row r="7" spans="1:4" ht="30">
      <c r="A7" s="66" t="s">
        <v>4</v>
      </c>
      <c r="B7" s="38" t="s">
        <v>193</v>
      </c>
      <c r="C7" s="38" t="s">
        <v>194</v>
      </c>
      <c r="D7" s="38" t="s">
        <v>195</v>
      </c>
    </row>
    <row r="8" spans="1:4" ht="15">
      <c r="A8" s="16" t="s">
        <v>196</v>
      </c>
      <c r="B8" s="67">
        <f>SUM(B9:B11)</f>
        <v>294009465.36</v>
      </c>
      <c r="C8" s="67">
        <f>SUM(C9:C11)</f>
        <v>96083871.8</v>
      </c>
      <c r="D8" s="67">
        <f>SUM(D9:D11)</f>
        <v>55123013.46</v>
      </c>
    </row>
    <row r="9" spans="1:4" ht="15">
      <c r="A9" s="68" t="s">
        <v>197</v>
      </c>
      <c r="B9" s="69">
        <v>160032990.94</v>
      </c>
      <c r="C9" s="69">
        <v>57533467.86</v>
      </c>
      <c r="D9" s="69">
        <v>41127427.29</v>
      </c>
    </row>
    <row r="10" spans="1:4" ht="15">
      <c r="A10" s="68" t="s">
        <v>198</v>
      </c>
      <c r="B10" s="69">
        <v>133976474.42</v>
      </c>
      <c r="C10" s="69">
        <v>38550403.94</v>
      </c>
      <c r="D10" s="69">
        <v>13995586.17</v>
      </c>
    </row>
    <row r="11" spans="1:4" ht="15">
      <c r="A11" s="68" t="s">
        <v>199</v>
      </c>
      <c r="B11" s="69"/>
      <c r="C11" s="69"/>
      <c r="D11" s="69"/>
    </row>
    <row r="12" spans="1:4" ht="15">
      <c r="A12" s="13"/>
      <c r="B12" s="70"/>
      <c r="C12" s="70"/>
      <c r="D12" s="70"/>
    </row>
    <row r="13" spans="1:4" ht="15">
      <c r="A13" s="16" t="s">
        <v>200</v>
      </c>
      <c r="B13" s="67">
        <f>SUM(B14:B15)</f>
        <v>294009465.36</v>
      </c>
      <c r="C13" s="67">
        <f>SUM(C14:C15)</f>
        <v>109179730.49</v>
      </c>
      <c r="D13" s="67">
        <f>SUM(D14:D15)</f>
        <v>71725528.14</v>
      </c>
    </row>
    <row r="14" spans="1:4" ht="15">
      <c r="A14" s="68" t="s">
        <v>201</v>
      </c>
      <c r="B14" s="69">
        <v>160032990.94</v>
      </c>
      <c r="C14" s="69">
        <v>55870778.16</v>
      </c>
      <c r="D14" s="69">
        <v>37831940.53</v>
      </c>
    </row>
    <row r="15" spans="1:4" ht="15">
      <c r="A15" s="68" t="s">
        <v>202</v>
      </c>
      <c r="B15" s="69">
        <v>133976474.42</v>
      </c>
      <c r="C15" s="69">
        <v>53308952.33</v>
      </c>
      <c r="D15" s="69">
        <v>33893587.61</v>
      </c>
    </row>
    <row r="16" spans="1:4" ht="15">
      <c r="A16" s="13"/>
      <c r="B16" s="70"/>
      <c r="C16" s="70"/>
      <c r="D16" s="70"/>
    </row>
    <row r="17" spans="1:4" ht="15">
      <c r="A17" s="16" t="s">
        <v>203</v>
      </c>
      <c r="B17" s="71">
        <v>0</v>
      </c>
      <c r="C17" s="67">
        <f>C18+C19</f>
        <v>0</v>
      </c>
      <c r="D17" s="67">
        <f>D18+D19</f>
        <v>0</v>
      </c>
    </row>
    <row r="18" spans="1:4" ht="15">
      <c r="A18" s="68" t="s">
        <v>204</v>
      </c>
      <c r="B18" s="72">
        <v>0</v>
      </c>
      <c r="C18" s="69">
        <v>0</v>
      </c>
      <c r="D18" s="69">
        <v>0</v>
      </c>
    </row>
    <row r="19" spans="1:4" ht="15">
      <c r="A19" s="68" t="s">
        <v>205</v>
      </c>
      <c r="B19" s="72">
        <v>0</v>
      </c>
      <c r="C19" s="69">
        <v>0</v>
      </c>
      <c r="D19" s="73">
        <v>0</v>
      </c>
    </row>
    <row r="20" spans="1:4" ht="15">
      <c r="A20" s="13"/>
      <c r="B20" s="70"/>
      <c r="C20" s="70"/>
      <c r="D20" s="70"/>
    </row>
    <row r="21" spans="1:4" ht="15">
      <c r="A21" s="16" t="s">
        <v>206</v>
      </c>
      <c r="B21" s="67">
        <f>B8-B13+B17</f>
        <v>0</v>
      </c>
      <c r="C21" s="67">
        <f>C8-C13+C17</f>
        <v>-13095858.689999998</v>
      </c>
      <c r="D21" s="67">
        <f>D8-D13+D17</f>
        <v>-16602514.68</v>
      </c>
    </row>
    <row r="22" spans="1:4" ht="15">
      <c r="A22" s="16"/>
      <c r="B22" s="70"/>
      <c r="C22" s="70"/>
      <c r="D22" s="70"/>
    </row>
    <row r="23" spans="1:4" ht="15">
      <c r="A23" s="16" t="s">
        <v>207</v>
      </c>
      <c r="B23" s="67">
        <f>B21-B11</f>
        <v>0</v>
      </c>
      <c r="C23" s="67">
        <f>C21-C11</f>
        <v>-13095858.689999998</v>
      </c>
      <c r="D23" s="67">
        <f>D21-D11</f>
        <v>-16602514.68</v>
      </c>
    </row>
    <row r="24" spans="1:4" ht="15">
      <c r="A24" s="16"/>
      <c r="B24" s="74"/>
      <c r="C24" s="74"/>
      <c r="D24" s="74"/>
    </row>
    <row r="25" spans="1:4" ht="30">
      <c r="A25" s="75" t="s">
        <v>208</v>
      </c>
      <c r="B25" s="67">
        <f>B23-B17</f>
        <v>0</v>
      </c>
      <c r="C25" s="67">
        <f>C23-C17</f>
        <v>-13095858.689999998</v>
      </c>
      <c r="D25" s="67">
        <f>D23-D17</f>
        <v>-16602514.68</v>
      </c>
    </row>
    <row r="26" spans="1:4" ht="15">
      <c r="A26" s="76"/>
      <c r="B26" s="77"/>
      <c r="C26" s="77"/>
      <c r="D26" s="77"/>
    </row>
    <row r="27" ht="15">
      <c r="A27" s="1"/>
    </row>
    <row r="28" spans="1:4" ht="15">
      <c r="A28" s="66" t="s">
        <v>209</v>
      </c>
      <c r="B28" s="38" t="s">
        <v>210</v>
      </c>
      <c r="C28" s="38" t="s">
        <v>194</v>
      </c>
      <c r="D28" s="38" t="s">
        <v>211</v>
      </c>
    </row>
    <row r="29" spans="1:4" ht="15">
      <c r="A29" s="16" t="s">
        <v>212</v>
      </c>
      <c r="B29" s="56">
        <f>SUM(B30:B31)</f>
        <v>0</v>
      </c>
      <c r="C29" s="56">
        <f>SUM(C30:C31)</f>
        <v>0</v>
      </c>
      <c r="D29" s="56">
        <f>SUM(D30:D31)</f>
        <v>0</v>
      </c>
    </row>
    <row r="30" spans="1:4" ht="15">
      <c r="A30" s="68" t="s">
        <v>213</v>
      </c>
      <c r="B30" s="59">
        <v>0</v>
      </c>
      <c r="C30" s="59">
        <v>0</v>
      </c>
      <c r="D30" s="59">
        <v>0</v>
      </c>
    </row>
    <row r="31" spans="1:4" ht="15">
      <c r="A31" s="68" t="s">
        <v>214</v>
      </c>
      <c r="B31" s="59">
        <v>0</v>
      </c>
      <c r="C31" s="59">
        <v>0</v>
      </c>
      <c r="D31" s="59">
        <v>0</v>
      </c>
    </row>
    <row r="32" spans="1:4" ht="15">
      <c r="A32" s="11"/>
      <c r="B32" s="62"/>
      <c r="C32" s="62"/>
      <c r="D32" s="62"/>
    </row>
    <row r="33" spans="1:4" ht="15">
      <c r="A33" s="16" t="s">
        <v>215</v>
      </c>
      <c r="B33" s="56">
        <f>B25+B29</f>
        <v>0</v>
      </c>
      <c r="C33" s="56">
        <f>C25+C29</f>
        <v>-13095858.689999998</v>
      </c>
      <c r="D33" s="56">
        <f>D25+D29</f>
        <v>-16602514.68</v>
      </c>
    </row>
    <row r="34" spans="1:4" ht="15">
      <c r="A34" s="63"/>
      <c r="B34" s="78"/>
      <c r="C34" s="78"/>
      <c r="D34" s="78"/>
    </row>
    <row r="35" ht="15">
      <c r="A35" s="1"/>
    </row>
    <row r="36" spans="1:4" ht="30">
      <c r="A36" s="66" t="s">
        <v>209</v>
      </c>
      <c r="B36" s="38" t="s">
        <v>216</v>
      </c>
      <c r="C36" s="38" t="s">
        <v>194</v>
      </c>
      <c r="D36" s="38" t="s">
        <v>195</v>
      </c>
    </row>
    <row r="37" spans="1:4" ht="15">
      <c r="A37" s="16" t="s">
        <v>217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 ht="15">
      <c r="A38" s="68" t="s">
        <v>218</v>
      </c>
      <c r="B38" s="59"/>
      <c r="C38" s="59"/>
      <c r="D38" s="59"/>
    </row>
    <row r="39" spans="1:4" ht="15">
      <c r="A39" s="68" t="s">
        <v>219</v>
      </c>
      <c r="B39" s="59"/>
      <c r="C39" s="59"/>
      <c r="D39" s="59"/>
    </row>
    <row r="40" spans="1:4" ht="15">
      <c r="A40" s="16" t="s">
        <v>220</v>
      </c>
      <c r="B40" s="56">
        <f>SUM(B41:B42)</f>
        <v>0</v>
      </c>
      <c r="C40" s="56">
        <f>SUM(C41:C42)</f>
        <v>0</v>
      </c>
      <c r="D40" s="56">
        <f>SUM(D41:D42)</f>
        <v>0</v>
      </c>
    </row>
    <row r="41" spans="1:4" ht="15">
      <c r="A41" s="68" t="s">
        <v>221</v>
      </c>
      <c r="B41" s="59">
        <v>0</v>
      </c>
      <c r="C41" s="59">
        <v>0</v>
      </c>
      <c r="D41" s="59">
        <v>0</v>
      </c>
    </row>
    <row r="42" spans="1:4" ht="15">
      <c r="A42" s="68" t="s">
        <v>222</v>
      </c>
      <c r="B42" s="59">
        <v>0</v>
      </c>
      <c r="C42" s="59">
        <v>0</v>
      </c>
      <c r="D42" s="59">
        <v>0</v>
      </c>
    </row>
    <row r="43" spans="1:4" ht="15">
      <c r="A43" s="11"/>
      <c r="B43" s="62"/>
      <c r="C43" s="62"/>
      <c r="D43" s="62"/>
    </row>
    <row r="44" spans="1:4" ht="15">
      <c r="A44" s="16" t="s">
        <v>223</v>
      </c>
      <c r="B44" s="56">
        <f>B37-B40</f>
        <v>0</v>
      </c>
      <c r="C44" s="56">
        <f>C37-C40</f>
        <v>0</v>
      </c>
      <c r="D44" s="56">
        <f>D37-D40</f>
        <v>0</v>
      </c>
    </row>
    <row r="45" spans="1:4" ht="15">
      <c r="A45" s="79"/>
      <c r="B45" s="80"/>
      <c r="C45" s="80"/>
      <c r="D45" s="80"/>
    </row>
    <row r="47" spans="1:4" ht="30">
      <c r="A47" s="66" t="s">
        <v>209</v>
      </c>
      <c r="B47" s="38" t="s">
        <v>216</v>
      </c>
      <c r="C47" s="38" t="s">
        <v>194</v>
      </c>
      <c r="D47" s="38" t="s">
        <v>195</v>
      </c>
    </row>
    <row r="48" spans="1:4" ht="15">
      <c r="A48" s="81" t="s">
        <v>224</v>
      </c>
      <c r="B48" s="82">
        <v>160032990.94</v>
      </c>
      <c r="C48" s="82">
        <v>57533467.86</v>
      </c>
      <c r="D48" s="82">
        <v>41127427.29</v>
      </c>
    </row>
    <row r="49" spans="1:4" ht="30">
      <c r="A49" s="83" t="s">
        <v>225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 ht="15">
      <c r="A50" s="84" t="s">
        <v>218</v>
      </c>
      <c r="B50" s="59"/>
      <c r="C50" s="59"/>
      <c r="D50" s="59"/>
    </row>
    <row r="51" spans="1:4" ht="15">
      <c r="A51" s="84" t="s">
        <v>221</v>
      </c>
      <c r="B51" s="59">
        <v>0</v>
      </c>
      <c r="C51" s="59">
        <v>0</v>
      </c>
      <c r="D51" s="59">
        <v>0</v>
      </c>
    </row>
    <row r="52" spans="1:4" ht="15">
      <c r="A52" s="11"/>
      <c r="B52" s="62"/>
      <c r="C52" s="62"/>
      <c r="D52" s="62"/>
    </row>
    <row r="53" spans="1:4" ht="15">
      <c r="A53" s="68" t="s">
        <v>201</v>
      </c>
      <c r="B53" s="59">
        <v>160032990.94</v>
      </c>
      <c r="C53" s="59">
        <v>55870778.16</v>
      </c>
      <c r="D53" s="59">
        <v>37831940.53</v>
      </c>
    </row>
    <row r="54" spans="1:4" ht="15">
      <c r="A54" s="11"/>
      <c r="B54" s="62"/>
      <c r="C54" s="62"/>
      <c r="D54" s="62"/>
    </row>
    <row r="55" spans="1:4" ht="15">
      <c r="A55" s="68" t="s">
        <v>204</v>
      </c>
      <c r="B55" s="85"/>
      <c r="C55" s="59">
        <v>0</v>
      </c>
      <c r="D55" s="59">
        <v>0</v>
      </c>
    </row>
    <row r="56" spans="1:4" ht="15">
      <c r="A56" s="11"/>
      <c r="B56" s="62"/>
      <c r="C56" s="62"/>
      <c r="D56" s="62"/>
    </row>
    <row r="57" spans="1:4" ht="30">
      <c r="A57" s="75" t="s">
        <v>226</v>
      </c>
      <c r="B57" s="56">
        <f>B48+B49-B53-B55</f>
        <v>0</v>
      </c>
      <c r="C57" s="56">
        <f>C48+C49-C53+C55</f>
        <v>1662689.700000003</v>
      </c>
      <c r="D57" s="56">
        <f>D48+D49-D53+D55</f>
        <v>3295486.759999998</v>
      </c>
    </row>
    <row r="58" spans="1:4" ht="15">
      <c r="A58" s="86"/>
      <c r="B58" s="87"/>
      <c r="C58" s="87"/>
      <c r="D58" s="87"/>
    </row>
    <row r="59" spans="1:4" ht="15">
      <c r="A59" s="75" t="s">
        <v>227</v>
      </c>
      <c r="B59" s="56">
        <f>B57-B49</f>
        <v>0</v>
      </c>
      <c r="C59" s="56">
        <f>C57-C49</f>
        <v>1662689.700000003</v>
      </c>
      <c r="D59" s="56">
        <f>D57-D49</f>
        <v>3295486.759999998</v>
      </c>
    </row>
    <row r="60" spans="1:4" ht="15">
      <c r="A60" s="63"/>
      <c r="B60" s="80"/>
      <c r="C60" s="80"/>
      <c r="D60" s="80"/>
    </row>
    <row r="62" spans="1:4" ht="30">
      <c r="A62" s="66" t="s">
        <v>209</v>
      </c>
      <c r="B62" s="38" t="s">
        <v>216</v>
      </c>
      <c r="C62" s="38" t="s">
        <v>194</v>
      </c>
      <c r="D62" s="38" t="s">
        <v>195</v>
      </c>
    </row>
    <row r="63" spans="1:4" ht="15">
      <c r="A63" s="81" t="s">
        <v>198</v>
      </c>
      <c r="B63" s="88">
        <v>133976474.42</v>
      </c>
      <c r="C63" s="88">
        <v>38550403.94</v>
      </c>
      <c r="D63" s="88">
        <v>13995586.17</v>
      </c>
    </row>
    <row r="64" spans="1:4" ht="30">
      <c r="A64" s="83" t="s">
        <v>228</v>
      </c>
      <c r="B64" s="67">
        <f>B65-B66</f>
        <v>0</v>
      </c>
      <c r="C64" s="67">
        <f>C65-C66</f>
        <v>0</v>
      </c>
      <c r="D64" s="67">
        <f>D65-D66</f>
        <v>0</v>
      </c>
    </row>
    <row r="65" spans="1:4" ht="15">
      <c r="A65" s="84" t="s">
        <v>219</v>
      </c>
      <c r="B65" s="69"/>
      <c r="C65" s="69"/>
      <c r="D65" s="69"/>
    </row>
    <row r="66" spans="1:4" ht="15">
      <c r="A66" s="84" t="s">
        <v>222</v>
      </c>
      <c r="B66" s="69">
        <v>0</v>
      </c>
      <c r="C66" s="69">
        <v>0</v>
      </c>
      <c r="D66" s="69">
        <v>0</v>
      </c>
    </row>
    <row r="67" spans="1:4" ht="15">
      <c r="A67" s="11"/>
      <c r="B67" s="70"/>
      <c r="C67" s="70"/>
      <c r="D67" s="70"/>
    </row>
    <row r="68" spans="1:4" ht="15">
      <c r="A68" s="68" t="s">
        <v>229</v>
      </c>
      <c r="B68" s="69">
        <v>133976474.42</v>
      </c>
      <c r="C68" s="69">
        <v>53308952.33</v>
      </c>
      <c r="D68" s="69">
        <v>33893587.61</v>
      </c>
    </row>
    <row r="69" spans="1:4" ht="15">
      <c r="A69" s="11"/>
      <c r="B69" s="70"/>
      <c r="C69" s="70"/>
      <c r="D69" s="70"/>
    </row>
    <row r="70" spans="1:4" ht="15">
      <c r="A70" s="68" t="s">
        <v>205</v>
      </c>
      <c r="B70" s="89">
        <v>0</v>
      </c>
      <c r="C70" s="69">
        <v>0</v>
      </c>
      <c r="D70" s="69">
        <v>0</v>
      </c>
    </row>
    <row r="71" spans="1:4" ht="15">
      <c r="A71" s="11"/>
      <c r="B71" s="70"/>
      <c r="C71" s="70"/>
      <c r="D71" s="70"/>
    </row>
    <row r="72" spans="1:4" ht="30">
      <c r="A72" s="75" t="s">
        <v>230</v>
      </c>
      <c r="B72" s="67">
        <f>B63+B64-B68+B70</f>
        <v>0</v>
      </c>
      <c r="C72" s="67">
        <f>C63+C64-C68+C70</f>
        <v>-14758548.39</v>
      </c>
      <c r="D72" s="67">
        <f>D63+D64-D68+D70</f>
        <v>-19898001.439999998</v>
      </c>
    </row>
    <row r="73" spans="1:4" ht="15">
      <c r="A73" s="11"/>
      <c r="B73" s="70"/>
      <c r="C73" s="70"/>
      <c r="D73" s="70"/>
    </row>
    <row r="74" spans="1:4" ht="30">
      <c r="A74" s="75" t="s">
        <v>231</v>
      </c>
      <c r="B74" s="67">
        <f>B72-B64</f>
        <v>0</v>
      </c>
      <c r="C74" s="67">
        <f>C72-C64</f>
        <v>-14758548.39</v>
      </c>
      <c r="D74" s="67">
        <f>D72-D64</f>
        <v>-19898001.439999998</v>
      </c>
    </row>
    <row r="75" spans="1:4" ht="15">
      <c r="A75" s="63"/>
      <c r="B75" s="65"/>
      <c r="C75" s="65"/>
      <c r="D75" s="65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60" zoomScalePageLayoutView="0" workbookViewId="0" topLeftCell="A4">
      <selection activeCell="D34" sqref="D34"/>
    </sheetView>
  </sheetViews>
  <sheetFormatPr defaultColWidth="11.421875" defaultRowHeight="15"/>
  <cols>
    <col min="1" max="1" width="84.57421875" style="0" bestFit="1" customWidth="1"/>
    <col min="2" max="2" width="22.00390625" style="0" bestFit="1" customWidth="1"/>
    <col min="3" max="3" width="20.140625" style="0" bestFit="1" customWidth="1"/>
    <col min="4" max="4" width="22.00390625" style="0" bestFit="1" customWidth="1"/>
    <col min="5" max="5" width="21.57421875" style="0" bestFit="1" customWidth="1"/>
    <col min="6" max="6" width="20.57421875" style="0" bestFit="1" customWidth="1"/>
    <col min="7" max="7" width="21.140625" style="0" bestFit="1" customWidth="1"/>
  </cols>
  <sheetData>
    <row r="1" spans="1:7" ht="21">
      <c r="A1" s="152" t="s">
        <v>232</v>
      </c>
      <c r="B1" s="152"/>
      <c r="C1" s="152"/>
      <c r="D1" s="152"/>
      <c r="E1" s="152"/>
      <c r="F1" s="152"/>
      <c r="G1" s="152"/>
    </row>
    <row r="2" spans="1:7" ht="15">
      <c r="A2" s="138" t="s">
        <v>122</v>
      </c>
      <c r="B2" s="139"/>
      <c r="C2" s="139"/>
      <c r="D2" s="139"/>
      <c r="E2" s="139"/>
      <c r="F2" s="139"/>
      <c r="G2" s="140"/>
    </row>
    <row r="3" spans="1:7" ht="15">
      <c r="A3" s="141" t="s">
        <v>233</v>
      </c>
      <c r="B3" s="142"/>
      <c r="C3" s="142"/>
      <c r="D3" s="142"/>
      <c r="E3" s="142"/>
      <c r="F3" s="142"/>
      <c r="G3" s="143"/>
    </row>
    <row r="4" spans="1:7" ht="15">
      <c r="A4" s="144" t="s">
        <v>168</v>
      </c>
      <c r="B4" s="145"/>
      <c r="C4" s="145"/>
      <c r="D4" s="145"/>
      <c r="E4" s="145"/>
      <c r="F4" s="145"/>
      <c r="G4" s="146"/>
    </row>
    <row r="5" spans="1:7" ht="15">
      <c r="A5" s="147" t="s">
        <v>2</v>
      </c>
      <c r="B5" s="148"/>
      <c r="C5" s="148"/>
      <c r="D5" s="148"/>
      <c r="E5" s="148"/>
      <c r="F5" s="148"/>
      <c r="G5" s="149"/>
    </row>
    <row r="6" spans="1:7" ht="15">
      <c r="A6" s="153" t="s">
        <v>234</v>
      </c>
      <c r="B6" s="155" t="s">
        <v>235</v>
      </c>
      <c r="C6" s="155"/>
      <c r="D6" s="155"/>
      <c r="E6" s="155"/>
      <c r="F6" s="155"/>
      <c r="G6" s="155" t="s">
        <v>236</v>
      </c>
    </row>
    <row r="7" spans="1:7" ht="30">
      <c r="A7" s="154"/>
      <c r="B7" s="90" t="s">
        <v>237</v>
      </c>
      <c r="C7" s="38" t="s">
        <v>238</v>
      </c>
      <c r="D7" s="90" t="s">
        <v>239</v>
      </c>
      <c r="E7" s="90" t="s">
        <v>194</v>
      </c>
      <c r="F7" s="90" t="s">
        <v>240</v>
      </c>
      <c r="G7" s="155"/>
    </row>
    <row r="8" spans="1:7" ht="15">
      <c r="A8" s="91" t="s">
        <v>241</v>
      </c>
      <c r="B8" s="70"/>
      <c r="C8" s="70"/>
      <c r="D8" s="70"/>
      <c r="E8" s="70"/>
      <c r="F8" s="70"/>
      <c r="G8" s="70"/>
    </row>
    <row r="9" spans="1:7" ht="15">
      <c r="A9" s="68" t="s">
        <v>242</v>
      </c>
      <c r="B9" s="59">
        <v>17743483.43</v>
      </c>
      <c r="C9" s="59">
        <v>2</v>
      </c>
      <c r="D9" s="59">
        <f>B9+C9</f>
        <v>17743485.43</v>
      </c>
      <c r="E9" s="59">
        <v>16588020.42</v>
      </c>
      <c r="F9" s="59">
        <v>15636830.45</v>
      </c>
      <c r="G9" s="59">
        <f>F9-B9</f>
        <v>-2106652.9800000004</v>
      </c>
    </row>
    <row r="10" spans="1:7" ht="15">
      <c r="A10" s="68" t="s">
        <v>243</v>
      </c>
      <c r="B10" s="59">
        <v>0</v>
      </c>
      <c r="C10" s="59">
        <v>0</v>
      </c>
      <c r="D10" s="59">
        <f aca="true" t="shared" si="0" ref="D10:D15">B10+C10</f>
        <v>0</v>
      </c>
      <c r="E10" s="59">
        <v>0</v>
      </c>
      <c r="F10" s="59">
        <v>0</v>
      </c>
      <c r="G10" s="59">
        <f aca="true" t="shared" si="1" ref="G10:G39">F10-B10</f>
        <v>0</v>
      </c>
    </row>
    <row r="11" spans="1:7" ht="15">
      <c r="A11" s="68" t="s">
        <v>244</v>
      </c>
      <c r="B11" s="59">
        <v>3640000</v>
      </c>
      <c r="C11" s="59">
        <v>0</v>
      </c>
      <c r="D11" s="59">
        <f t="shared" si="0"/>
        <v>3640000</v>
      </c>
      <c r="E11" s="59">
        <v>373432.4</v>
      </c>
      <c r="F11" s="59">
        <v>320221.2</v>
      </c>
      <c r="G11" s="59">
        <f t="shared" si="1"/>
        <v>-3319778.8</v>
      </c>
    </row>
    <row r="12" spans="1:7" ht="15">
      <c r="A12" s="68" t="s">
        <v>245</v>
      </c>
      <c r="B12" s="59">
        <v>9439214.72</v>
      </c>
      <c r="C12" s="59">
        <v>1</v>
      </c>
      <c r="D12" s="59">
        <f t="shared" si="0"/>
        <v>9439215.72</v>
      </c>
      <c r="E12" s="59">
        <v>2656715.49</v>
      </c>
      <c r="F12" s="59">
        <v>1754923.08</v>
      </c>
      <c r="G12" s="59">
        <f t="shared" si="1"/>
        <v>-7684291.640000001</v>
      </c>
    </row>
    <row r="13" spans="1:7" ht="15">
      <c r="A13" s="68" t="s">
        <v>246</v>
      </c>
      <c r="B13" s="59">
        <v>1633417.3</v>
      </c>
      <c r="C13" s="59">
        <v>2</v>
      </c>
      <c r="D13" s="59">
        <f t="shared" si="0"/>
        <v>1633419.3</v>
      </c>
      <c r="E13" s="59">
        <v>636620.2</v>
      </c>
      <c r="F13" s="59">
        <v>447258.64</v>
      </c>
      <c r="G13" s="59">
        <f t="shared" si="1"/>
        <v>-1186158.6600000001</v>
      </c>
    </row>
    <row r="14" spans="1:7" ht="15">
      <c r="A14" s="68" t="s">
        <v>247</v>
      </c>
      <c r="B14" s="59">
        <v>1248000</v>
      </c>
      <c r="C14" s="59">
        <v>3</v>
      </c>
      <c r="D14" s="59">
        <f t="shared" si="0"/>
        <v>1248003</v>
      </c>
      <c r="E14" s="59">
        <v>729862.22</v>
      </c>
      <c r="F14" s="59">
        <v>214613.45</v>
      </c>
      <c r="G14" s="59">
        <f t="shared" si="1"/>
        <v>-1033386.55</v>
      </c>
    </row>
    <row r="15" spans="1:7" ht="15">
      <c r="A15" s="68" t="s">
        <v>248</v>
      </c>
      <c r="B15" s="59">
        <v>402631.32</v>
      </c>
      <c r="C15" s="59">
        <v>0</v>
      </c>
      <c r="D15" s="59">
        <f t="shared" si="0"/>
        <v>402631.32</v>
      </c>
      <c r="E15" s="59">
        <v>2000000</v>
      </c>
      <c r="F15" s="59">
        <v>2000000</v>
      </c>
      <c r="G15" s="59">
        <f t="shared" si="1"/>
        <v>1597368.68</v>
      </c>
    </row>
    <row r="16" spans="1:7" ht="15">
      <c r="A16" s="92" t="s">
        <v>249</v>
      </c>
      <c r="B16" s="59">
        <f>SUM(B17:B27)</f>
        <v>125926244.17</v>
      </c>
      <c r="C16" s="59">
        <f>SUM(C17:C27)</f>
        <v>-2385997.96</v>
      </c>
      <c r="D16" s="59">
        <f>SUM(D17:D27)</f>
        <v>123540246.21000001</v>
      </c>
      <c r="E16" s="59">
        <f>SUM(E17:E27)</f>
        <v>34548817.13</v>
      </c>
      <c r="F16" s="59">
        <f>SUM(F17:F27)</f>
        <v>20753580.47</v>
      </c>
      <c r="G16" s="59">
        <f t="shared" si="1"/>
        <v>-105172663.7</v>
      </c>
    </row>
    <row r="17" spans="1:7" ht="15">
      <c r="A17" s="93" t="s">
        <v>250</v>
      </c>
      <c r="B17" s="59">
        <v>125926244.17</v>
      </c>
      <c r="C17" s="59">
        <v>-2385997.96</v>
      </c>
      <c r="D17" s="59">
        <f aca="true" t="shared" si="2" ref="D17:D27">B17+C17</f>
        <v>123540246.21000001</v>
      </c>
      <c r="E17" s="59">
        <v>34548817.13</v>
      </c>
      <c r="F17" s="59">
        <v>20753580.47</v>
      </c>
      <c r="G17" s="59">
        <f t="shared" si="1"/>
        <v>-105172663.7</v>
      </c>
    </row>
    <row r="18" spans="1:7" ht="15">
      <c r="A18" s="93" t="s">
        <v>251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5">
      <c r="A19" s="93" t="s">
        <v>252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5">
      <c r="A20" s="93" t="s">
        <v>253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5">
      <c r="A21" s="93" t="s">
        <v>254</v>
      </c>
      <c r="B21" s="59"/>
      <c r="C21" s="59"/>
      <c r="D21" s="59">
        <f t="shared" si="2"/>
        <v>0</v>
      </c>
      <c r="E21" s="59"/>
      <c r="F21" s="59"/>
      <c r="G21" s="59">
        <f t="shared" si="1"/>
        <v>0</v>
      </c>
    </row>
    <row r="22" spans="1:7" ht="15">
      <c r="A22" s="93" t="s">
        <v>255</v>
      </c>
      <c r="B22" s="59"/>
      <c r="C22" s="59"/>
      <c r="D22" s="59">
        <f t="shared" si="2"/>
        <v>0</v>
      </c>
      <c r="E22" s="59"/>
      <c r="F22" s="59"/>
      <c r="G22" s="59">
        <f t="shared" si="1"/>
        <v>0</v>
      </c>
    </row>
    <row r="23" spans="1:7" ht="15">
      <c r="A23" s="93" t="s">
        <v>256</v>
      </c>
      <c r="B23" s="59"/>
      <c r="C23" s="59"/>
      <c r="D23" s="59">
        <f t="shared" si="2"/>
        <v>0</v>
      </c>
      <c r="E23" s="59"/>
      <c r="F23" s="59"/>
      <c r="G23" s="59">
        <f t="shared" si="1"/>
        <v>0</v>
      </c>
    </row>
    <row r="24" spans="1:7" ht="15">
      <c r="A24" s="93" t="s">
        <v>257</v>
      </c>
      <c r="B24" s="59"/>
      <c r="C24" s="59"/>
      <c r="D24" s="59">
        <f t="shared" si="2"/>
        <v>0</v>
      </c>
      <c r="E24" s="59"/>
      <c r="F24" s="59"/>
      <c r="G24" s="59">
        <f t="shared" si="1"/>
        <v>0</v>
      </c>
    </row>
    <row r="25" spans="1:7" ht="15">
      <c r="A25" s="93" t="s">
        <v>258</v>
      </c>
      <c r="B25" s="59"/>
      <c r="C25" s="59"/>
      <c r="D25" s="59">
        <f t="shared" si="2"/>
        <v>0</v>
      </c>
      <c r="E25" s="59"/>
      <c r="F25" s="59"/>
      <c r="G25" s="59">
        <f t="shared" si="1"/>
        <v>0</v>
      </c>
    </row>
    <row r="26" spans="1:7" ht="15">
      <c r="A26" s="93" t="s">
        <v>259</v>
      </c>
      <c r="B26" s="59"/>
      <c r="C26" s="59"/>
      <c r="D26" s="59">
        <f t="shared" si="2"/>
        <v>0</v>
      </c>
      <c r="E26" s="59"/>
      <c r="F26" s="59"/>
      <c r="G26" s="59">
        <f t="shared" si="1"/>
        <v>0</v>
      </c>
    </row>
    <row r="27" spans="1:7" ht="15">
      <c r="A27" s="93" t="s">
        <v>260</v>
      </c>
      <c r="B27" s="59"/>
      <c r="C27" s="59"/>
      <c r="D27" s="59">
        <f t="shared" si="2"/>
        <v>0</v>
      </c>
      <c r="E27" s="59"/>
      <c r="F27" s="59"/>
      <c r="G27" s="59">
        <f t="shared" si="1"/>
        <v>0</v>
      </c>
    </row>
    <row r="28" spans="1:7" ht="15">
      <c r="A28" s="68" t="s">
        <v>261</v>
      </c>
      <c r="B28" s="59">
        <f>SUM(B29:B33)</f>
        <v>0</v>
      </c>
      <c r="C28" s="59">
        <f>SUM(C29:C33)</f>
        <v>2599998</v>
      </c>
      <c r="D28" s="59">
        <f>SUM(D29:D33)</f>
        <v>2599998</v>
      </c>
      <c r="E28" s="59">
        <f>SUM(E29:E33)</f>
        <v>453308.84</v>
      </c>
      <c r="F28" s="59">
        <f>SUM(F29:F33)</f>
        <v>297987.51</v>
      </c>
      <c r="G28" s="59">
        <f t="shared" si="1"/>
        <v>297987.51</v>
      </c>
    </row>
    <row r="29" spans="1:7" ht="15">
      <c r="A29" s="93" t="s">
        <v>262</v>
      </c>
      <c r="B29" s="59">
        <v>0</v>
      </c>
      <c r="C29" s="59">
        <v>2599998</v>
      </c>
      <c r="D29" s="59">
        <f aca="true" t="shared" si="3" ref="D29:D36">B29+C29</f>
        <v>2599998</v>
      </c>
      <c r="E29" s="59">
        <v>453308.84</v>
      </c>
      <c r="F29" s="59">
        <v>297987.51</v>
      </c>
      <c r="G29" s="59">
        <f t="shared" si="1"/>
        <v>297987.51</v>
      </c>
    </row>
    <row r="30" spans="1:7" ht="15">
      <c r="A30" s="93" t="s">
        <v>263</v>
      </c>
      <c r="B30" s="59"/>
      <c r="C30" s="59"/>
      <c r="D30" s="59">
        <f t="shared" si="3"/>
        <v>0</v>
      </c>
      <c r="E30" s="59"/>
      <c r="F30" s="59"/>
      <c r="G30" s="59">
        <f t="shared" si="1"/>
        <v>0</v>
      </c>
    </row>
    <row r="31" spans="1:7" ht="15">
      <c r="A31" s="93" t="s">
        <v>264</v>
      </c>
      <c r="B31" s="59"/>
      <c r="C31" s="59"/>
      <c r="D31" s="59">
        <f t="shared" si="3"/>
        <v>0</v>
      </c>
      <c r="E31" s="59"/>
      <c r="F31" s="59"/>
      <c r="G31" s="59">
        <f t="shared" si="1"/>
        <v>0</v>
      </c>
    </row>
    <row r="32" spans="1:7" ht="15">
      <c r="A32" s="93" t="s">
        <v>265</v>
      </c>
      <c r="B32" s="59"/>
      <c r="C32" s="59"/>
      <c r="D32" s="59">
        <f t="shared" si="3"/>
        <v>0</v>
      </c>
      <c r="E32" s="59"/>
      <c r="F32" s="59"/>
      <c r="G32" s="59">
        <f t="shared" si="1"/>
        <v>0</v>
      </c>
    </row>
    <row r="33" spans="1:7" ht="15">
      <c r="A33" s="93" t="s">
        <v>266</v>
      </c>
      <c r="B33" s="59"/>
      <c r="C33" s="59"/>
      <c r="D33" s="59">
        <f t="shared" si="3"/>
        <v>0</v>
      </c>
      <c r="E33" s="59"/>
      <c r="F33" s="59"/>
      <c r="G33" s="59">
        <f t="shared" si="1"/>
        <v>0</v>
      </c>
    </row>
    <row r="34" spans="1:7" ht="15">
      <c r="A34" s="68" t="s">
        <v>267</v>
      </c>
      <c r="B34" s="59">
        <v>0</v>
      </c>
      <c r="C34" s="59">
        <v>0</v>
      </c>
      <c r="D34" s="59">
        <f t="shared" si="3"/>
        <v>0</v>
      </c>
      <c r="E34" s="59">
        <v>0</v>
      </c>
      <c r="F34" s="59">
        <v>0</v>
      </c>
      <c r="G34" s="59">
        <f t="shared" si="1"/>
        <v>0</v>
      </c>
    </row>
    <row r="35" spans="1:7" ht="15">
      <c r="A35" s="68" t="s">
        <v>268</v>
      </c>
      <c r="B35" s="59">
        <f>B36</f>
        <v>0</v>
      </c>
      <c r="C35" s="59">
        <f>C36</f>
        <v>0</v>
      </c>
      <c r="D35" s="59">
        <f t="shared" si="3"/>
        <v>0</v>
      </c>
      <c r="E35" s="59">
        <f>E36</f>
        <v>0</v>
      </c>
      <c r="F35" s="59">
        <f>F36</f>
        <v>0</v>
      </c>
      <c r="G35" s="59">
        <f t="shared" si="1"/>
        <v>0</v>
      </c>
    </row>
    <row r="36" spans="1:7" ht="15">
      <c r="A36" s="93" t="s">
        <v>269</v>
      </c>
      <c r="B36" s="59">
        <v>0</v>
      </c>
      <c r="C36" s="59">
        <v>0</v>
      </c>
      <c r="D36" s="59">
        <f t="shared" si="3"/>
        <v>0</v>
      </c>
      <c r="E36" s="59">
        <v>0</v>
      </c>
      <c r="F36" s="59">
        <v>0</v>
      </c>
      <c r="G36" s="59">
        <f t="shared" si="1"/>
        <v>0</v>
      </c>
    </row>
    <row r="37" spans="1:7" ht="15">
      <c r="A37" s="68" t="s">
        <v>270</v>
      </c>
      <c r="B37" s="59">
        <f>B38+B39</f>
        <v>0</v>
      </c>
      <c r="C37" s="59">
        <f>C38+C39</f>
        <v>0</v>
      </c>
      <c r="D37" s="59">
        <f>D38+D39</f>
        <v>0</v>
      </c>
      <c r="E37" s="59">
        <f>E38+E39</f>
        <v>0</v>
      </c>
      <c r="F37" s="59">
        <f>F38+F39</f>
        <v>0</v>
      </c>
      <c r="G37" s="59">
        <f t="shared" si="1"/>
        <v>0</v>
      </c>
    </row>
    <row r="38" spans="1:7" ht="15">
      <c r="A38" s="93" t="s">
        <v>271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7" ht="15">
      <c r="A39" s="93" t="s">
        <v>272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7" ht="15">
      <c r="A40" s="11"/>
      <c r="B40" s="59"/>
      <c r="C40" s="59"/>
      <c r="D40" s="59"/>
      <c r="E40" s="59"/>
      <c r="F40" s="59"/>
      <c r="G40" s="59"/>
    </row>
    <row r="41" spans="1:7" ht="15">
      <c r="A41" s="16" t="s">
        <v>273</v>
      </c>
      <c r="B41" s="56">
        <f aca="true" t="shared" si="4" ref="B41:G41">B9+B10+B11+B12+B13+B14+B15+B16+B28++B34+B35+B37</f>
        <v>160032990.94</v>
      </c>
      <c r="C41" s="56">
        <f t="shared" si="4"/>
        <v>214008.04000000004</v>
      </c>
      <c r="D41" s="56">
        <f t="shared" si="4"/>
        <v>160246998.98000002</v>
      </c>
      <c r="E41" s="56">
        <f t="shared" si="4"/>
        <v>57986776.7</v>
      </c>
      <c r="F41" s="56">
        <f t="shared" si="4"/>
        <v>41425414.79999999</v>
      </c>
      <c r="G41" s="56">
        <f t="shared" si="4"/>
        <v>-118607576.14</v>
      </c>
    </row>
    <row r="42" spans="1:7" ht="15">
      <c r="A42" s="16" t="s">
        <v>274</v>
      </c>
      <c r="B42" s="94"/>
      <c r="C42" s="94"/>
      <c r="D42" s="94"/>
      <c r="E42" s="94"/>
      <c r="F42" s="94"/>
      <c r="G42" s="56">
        <f>IF((F41-B41)&lt;0,0,(F41-B41))</f>
        <v>0</v>
      </c>
    </row>
    <row r="43" spans="1:7" ht="15">
      <c r="A43" s="11"/>
      <c r="B43" s="62"/>
      <c r="C43" s="62"/>
      <c r="D43" s="62"/>
      <c r="E43" s="62"/>
      <c r="F43" s="62"/>
      <c r="G43" s="62"/>
    </row>
    <row r="44" spans="1:7" ht="15">
      <c r="A44" s="16" t="s">
        <v>275</v>
      </c>
      <c r="B44" s="62"/>
      <c r="C44" s="62"/>
      <c r="D44" s="62"/>
      <c r="E44" s="62"/>
      <c r="F44" s="62"/>
      <c r="G44" s="62"/>
    </row>
    <row r="45" spans="1:7" ht="15">
      <c r="A45" s="68" t="s">
        <v>276</v>
      </c>
      <c r="B45" s="59">
        <f>SUM(B46:B53)</f>
        <v>133976474.42</v>
      </c>
      <c r="C45" s="59">
        <f>SUM(C46:C53)</f>
        <v>2</v>
      </c>
      <c r="D45" s="59">
        <f>SUM(D46:D53)</f>
        <v>133976476.42</v>
      </c>
      <c r="E45" s="59">
        <f>SUM(E46:E53)</f>
        <v>36437473.05</v>
      </c>
      <c r="F45" s="59">
        <f>SUM(F46:F53)</f>
        <v>12155725.05</v>
      </c>
      <c r="G45" s="59">
        <f>F45-B45</f>
        <v>-121820749.37</v>
      </c>
    </row>
    <row r="46" spans="1:7" ht="15">
      <c r="A46" s="95" t="s">
        <v>277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7" ht="15">
      <c r="A47" s="95" t="s">
        <v>278</v>
      </c>
      <c r="B47" s="59"/>
      <c r="C47" s="59"/>
      <c r="D47" s="59">
        <f aca="true" t="shared" si="5" ref="D47:D53">B47+C47</f>
        <v>0</v>
      </c>
      <c r="E47" s="59"/>
      <c r="F47" s="59"/>
      <c r="G47" s="59">
        <f>F47-B47</f>
        <v>0</v>
      </c>
    </row>
    <row r="48" spans="1:7" ht="15">
      <c r="A48" s="95" t="s">
        <v>279</v>
      </c>
      <c r="B48" s="59">
        <v>63659605.28</v>
      </c>
      <c r="C48" s="59">
        <v>1</v>
      </c>
      <c r="D48" s="59">
        <f t="shared" si="5"/>
        <v>63659606.28</v>
      </c>
      <c r="E48" s="59">
        <v>18966452</v>
      </c>
      <c r="F48" s="59">
        <v>6331270</v>
      </c>
      <c r="G48" s="59">
        <f>F48-B48</f>
        <v>-57328335.28</v>
      </c>
    </row>
    <row r="49" spans="1:7" ht="30">
      <c r="A49" s="95" t="s">
        <v>280</v>
      </c>
      <c r="B49" s="59">
        <v>70316869.14</v>
      </c>
      <c r="C49" s="59">
        <v>1</v>
      </c>
      <c r="D49" s="59">
        <f t="shared" si="5"/>
        <v>70316870.14</v>
      </c>
      <c r="E49" s="59">
        <v>17471021.05</v>
      </c>
      <c r="F49" s="59">
        <v>5824455.05</v>
      </c>
      <c r="G49" s="59">
        <f>F49-B49</f>
        <v>-64492414.09</v>
      </c>
    </row>
    <row r="50" spans="1:7" ht="15">
      <c r="A50" s="95" t="s">
        <v>281</v>
      </c>
      <c r="B50" s="59"/>
      <c r="C50" s="59"/>
      <c r="D50" s="59">
        <f t="shared" si="5"/>
        <v>0</v>
      </c>
      <c r="E50" s="59"/>
      <c r="F50" s="59"/>
      <c r="G50" s="59">
        <f aca="true" t="shared" si="6" ref="G50:G63">F50-B50</f>
        <v>0</v>
      </c>
    </row>
    <row r="51" spans="1:7" ht="15">
      <c r="A51" s="95" t="s">
        <v>282</v>
      </c>
      <c r="B51" s="59"/>
      <c r="C51" s="59"/>
      <c r="D51" s="59">
        <f t="shared" si="5"/>
        <v>0</v>
      </c>
      <c r="E51" s="59"/>
      <c r="F51" s="59"/>
      <c r="G51" s="59">
        <f t="shared" si="6"/>
        <v>0</v>
      </c>
    </row>
    <row r="52" spans="1:7" ht="30">
      <c r="A52" s="96" t="s">
        <v>283</v>
      </c>
      <c r="B52" s="59"/>
      <c r="C52" s="59"/>
      <c r="D52" s="59">
        <f t="shared" si="5"/>
        <v>0</v>
      </c>
      <c r="E52" s="59"/>
      <c r="F52" s="59"/>
      <c r="G52" s="59">
        <f t="shared" si="6"/>
        <v>0</v>
      </c>
    </row>
    <row r="53" spans="1:7" ht="15">
      <c r="A53" s="93" t="s">
        <v>284</v>
      </c>
      <c r="B53" s="59"/>
      <c r="C53" s="59"/>
      <c r="D53" s="59">
        <f t="shared" si="5"/>
        <v>0</v>
      </c>
      <c r="E53" s="59"/>
      <c r="F53" s="59"/>
      <c r="G53" s="59">
        <f t="shared" si="6"/>
        <v>0</v>
      </c>
    </row>
    <row r="54" spans="1:7" ht="15">
      <c r="A54" s="68" t="s">
        <v>285</v>
      </c>
      <c r="B54" s="59">
        <f>SUM(B55:B58)</f>
        <v>0</v>
      </c>
      <c r="C54" s="59">
        <f>SUM(C55:C58)</f>
        <v>2</v>
      </c>
      <c r="D54" s="59">
        <f>SUM(D55:D58)</f>
        <v>2</v>
      </c>
      <c r="E54" s="59">
        <f>SUM(E55:E58)</f>
        <v>2112930.89</v>
      </c>
      <c r="F54" s="59">
        <f>SUM(F55:F58)</f>
        <v>1839861.12</v>
      </c>
      <c r="G54" s="59">
        <f t="shared" si="6"/>
        <v>1839861.12</v>
      </c>
    </row>
    <row r="55" spans="1:7" ht="15">
      <c r="A55" s="96" t="s">
        <v>286</v>
      </c>
      <c r="B55" s="59"/>
      <c r="C55" s="59"/>
      <c r="D55" s="59">
        <f>B55+C55</f>
        <v>0</v>
      </c>
      <c r="E55" s="59"/>
      <c r="F55" s="59"/>
      <c r="G55" s="59">
        <f t="shared" si="6"/>
        <v>0</v>
      </c>
    </row>
    <row r="56" spans="1:7" ht="15">
      <c r="A56" s="95" t="s">
        <v>287</v>
      </c>
      <c r="B56" s="59"/>
      <c r="C56" s="59"/>
      <c r="D56" s="59">
        <f>B56+C56</f>
        <v>0</v>
      </c>
      <c r="E56" s="59"/>
      <c r="F56" s="59"/>
      <c r="G56" s="59">
        <f t="shared" si="6"/>
        <v>0</v>
      </c>
    </row>
    <row r="57" spans="1:7" ht="15">
      <c r="A57" s="95" t="s">
        <v>288</v>
      </c>
      <c r="B57" s="59"/>
      <c r="C57" s="59"/>
      <c r="D57" s="59">
        <f>B57+C57</f>
        <v>0</v>
      </c>
      <c r="E57" s="59"/>
      <c r="F57" s="59"/>
      <c r="G57" s="59">
        <f t="shared" si="6"/>
        <v>0</v>
      </c>
    </row>
    <row r="58" spans="1:7" ht="15">
      <c r="A58" s="96" t="s">
        <v>289</v>
      </c>
      <c r="B58" s="59">
        <v>0</v>
      </c>
      <c r="C58" s="59">
        <v>2</v>
      </c>
      <c r="D58" s="59">
        <f>B58+C58</f>
        <v>2</v>
      </c>
      <c r="E58" s="59">
        <v>2112930.89</v>
      </c>
      <c r="F58" s="59">
        <v>1839861.12</v>
      </c>
      <c r="G58" s="59">
        <f t="shared" si="6"/>
        <v>1839861.12</v>
      </c>
    </row>
    <row r="59" spans="1:7" ht="15">
      <c r="A59" s="68" t="s">
        <v>290</v>
      </c>
      <c r="B59" s="59">
        <f>B60+B61</f>
        <v>0</v>
      </c>
      <c r="C59" s="59">
        <f>C60+C61</f>
        <v>0</v>
      </c>
      <c r="D59" s="59">
        <f>D60+D61</f>
        <v>0</v>
      </c>
      <c r="E59" s="59">
        <f>E60+E61</f>
        <v>0</v>
      </c>
      <c r="F59" s="59">
        <f>F60+F61</f>
        <v>0</v>
      </c>
      <c r="G59" s="59">
        <f t="shared" si="6"/>
        <v>0</v>
      </c>
    </row>
    <row r="60" spans="1:7" ht="30">
      <c r="A60" s="95" t="s">
        <v>291</v>
      </c>
      <c r="B60" s="59"/>
      <c r="C60" s="59"/>
      <c r="D60" s="59">
        <f>B60+C60</f>
        <v>0</v>
      </c>
      <c r="E60" s="59"/>
      <c r="F60" s="59"/>
      <c r="G60" s="59">
        <f t="shared" si="6"/>
        <v>0</v>
      </c>
    </row>
    <row r="61" spans="1:7" ht="15">
      <c r="A61" s="95" t="s">
        <v>292</v>
      </c>
      <c r="B61" s="59"/>
      <c r="C61" s="59"/>
      <c r="D61" s="59">
        <f>B61+C61</f>
        <v>0</v>
      </c>
      <c r="E61" s="59"/>
      <c r="F61" s="59"/>
      <c r="G61" s="59">
        <f t="shared" si="6"/>
        <v>0</v>
      </c>
    </row>
    <row r="62" spans="1:7" ht="15">
      <c r="A62" s="68" t="s">
        <v>293</v>
      </c>
      <c r="B62" s="59"/>
      <c r="C62" s="59"/>
      <c r="D62" s="59">
        <f>B62+C62</f>
        <v>0</v>
      </c>
      <c r="E62" s="59"/>
      <c r="F62" s="59"/>
      <c r="G62" s="59">
        <f t="shared" si="6"/>
        <v>0</v>
      </c>
    </row>
    <row r="63" spans="1:7" ht="15">
      <c r="A63" s="68" t="s">
        <v>294</v>
      </c>
      <c r="B63" s="59"/>
      <c r="C63" s="59"/>
      <c r="D63" s="59">
        <f>B63+C63</f>
        <v>0</v>
      </c>
      <c r="E63" s="59"/>
      <c r="F63" s="59"/>
      <c r="G63" s="59">
        <f t="shared" si="6"/>
        <v>0</v>
      </c>
    </row>
    <row r="64" spans="1:7" ht="15">
      <c r="A64" s="11"/>
      <c r="B64" s="62"/>
      <c r="C64" s="62"/>
      <c r="D64" s="62"/>
      <c r="E64" s="62"/>
      <c r="F64" s="62"/>
      <c r="G64" s="62"/>
    </row>
    <row r="65" spans="1:7" ht="15">
      <c r="A65" s="16" t="s">
        <v>295</v>
      </c>
      <c r="B65" s="56">
        <f>B45+B54+B59+B62+B63</f>
        <v>133976474.42</v>
      </c>
      <c r="C65" s="56">
        <f>C45+C54+C59+C62+C63</f>
        <v>4</v>
      </c>
      <c r="D65" s="56">
        <f>D45+D54+D59+D62+D63</f>
        <v>133976478.42</v>
      </c>
      <c r="E65" s="56">
        <f>E45+E54+E59+E62+E63</f>
        <v>38550403.94</v>
      </c>
      <c r="F65" s="56">
        <f>F45+F54+F59+F62+F63</f>
        <v>13995586.170000002</v>
      </c>
      <c r="G65" s="56">
        <f>F65-B65</f>
        <v>-119980888.25</v>
      </c>
    </row>
    <row r="66" spans="1:7" ht="15">
      <c r="A66" s="11"/>
      <c r="B66" s="62"/>
      <c r="C66" s="62"/>
      <c r="D66" s="62"/>
      <c r="E66" s="62"/>
      <c r="F66" s="62"/>
      <c r="G66" s="62"/>
    </row>
    <row r="67" spans="1:7" ht="15">
      <c r="A67" s="16" t="s">
        <v>296</v>
      </c>
      <c r="B67" s="56">
        <f aca="true" t="shared" si="7" ref="B67:G67">B68</f>
        <v>0</v>
      </c>
      <c r="C67" s="56">
        <f t="shared" si="7"/>
        <v>64007425.16</v>
      </c>
      <c r="D67" s="56">
        <f t="shared" si="7"/>
        <v>64007425.16</v>
      </c>
      <c r="E67" s="56">
        <f t="shared" si="7"/>
        <v>64007425.16</v>
      </c>
      <c r="F67" s="56">
        <f t="shared" si="7"/>
        <v>64007425.16</v>
      </c>
      <c r="G67" s="56">
        <f t="shared" si="7"/>
        <v>64007425.16</v>
      </c>
    </row>
    <row r="68" spans="1:7" ht="15">
      <c r="A68" s="68" t="s">
        <v>297</v>
      </c>
      <c r="B68" s="59">
        <v>0</v>
      </c>
      <c r="C68" s="59">
        <v>64007425.16</v>
      </c>
      <c r="D68" s="59">
        <f>B68+C68</f>
        <v>64007425.16</v>
      </c>
      <c r="E68" s="59">
        <v>64007425.16</v>
      </c>
      <c r="F68" s="59">
        <v>64007425.16</v>
      </c>
      <c r="G68" s="59">
        <f>F68-B68</f>
        <v>64007425.16</v>
      </c>
    </row>
    <row r="69" spans="1:7" ht="15">
      <c r="A69" s="11"/>
      <c r="B69" s="62"/>
      <c r="C69" s="62"/>
      <c r="D69" s="62"/>
      <c r="E69" s="62"/>
      <c r="F69" s="62"/>
      <c r="G69" s="62"/>
    </row>
    <row r="70" spans="1:7" ht="15">
      <c r="A70" s="16" t="s">
        <v>298</v>
      </c>
      <c r="B70" s="56">
        <f aca="true" t="shared" si="8" ref="B70:G70">B41+B65+B67</f>
        <v>294009465.36</v>
      </c>
      <c r="C70" s="56">
        <f t="shared" si="8"/>
        <v>64221437.199999996</v>
      </c>
      <c r="D70" s="56">
        <f t="shared" si="8"/>
        <v>358230902.56000006</v>
      </c>
      <c r="E70" s="56">
        <f t="shared" si="8"/>
        <v>160544605.8</v>
      </c>
      <c r="F70" s="56">
        <f t="shared" si="8"/>
        <v>119428426.13</v>
      </c>
      <c r="G70" s="56">
        <f t="shared" si="8"/>
        <v>-174581039.23</v>
      </c>
    </row>
    <row r="71" spans="1:7" ht="15">
      <c r="A71" s="11"/>
      <c r="B71" s="62"/>
      <c r="C71" s="62"/>
      <c r="D71" s="62"/>
      <c r="E71" s="62"/>
      <c r="F71" s="62"/>
      <c r="G71" s="62"/>
    </row>
    <row r="72" spans="1:7" ht="15">
      <c r="A72" s="16" t="s">
        <v>299</v>
      </c>
      <c r="B72" s="62"/>
      <c r="C72" s="62"/>
      <c r="D72" s="62"/>
      <c r="E72" s="62"/>
      <c r="F72" s="62"/>
      <c r="G72" s="62"/>
    </row>
    <row r="73" spans="1:7" ht="30">
      <c r="A73" s="97" t="s">
        <v>300</v>
      </c>
      <c r="B73" s="59">
        <v>0</v>
      </c>
      <c r="C73" s="59">
        <v>10465542.98</v>
      </c>
      <c r="D73" s="59">
        <f>B73+C73</f>
        <v>10465542.98</v>
      </c>
      <c r="E73" s="59">
        <v>10465542.98</v>
      </c>
      <c r="F73" s="59">
        <v>10465542.98</v>
      </c>
      <c r="G73" s="59">
        <f>F73-B73</f>
        <v>10465542.98</v>
      </c>
    </row>
    <row r="74" spans="1:7" ht="30">
      <c r="A74" s="97" t="s">
        <v>301</v>
      </c>
      <c r="B74" s="59">
        <v>0</v>
      </c>
      <c r="C74" s="59">
        <v>53541882.18</v>
      </c>
      <c r="D74" s="59">
        <f>B74+C74</f>
        <v>53541882.18</v>
      </c>
      <c r="E74" s="59">
        <v>53541882.18</v>
      </c>
      <c r="F74" s="59">
        <v>53541882.18</v>
      </c>
      <c r="G74" s="59">
        <f>F74-B74</f>
        <v>53541882.18</v>
      </c>
    </row>
    <row r="75" spans="1:7" ht="15">
      <c r="A75" s="75" t="s">
        <v>302</v>
      </c>
      <c r="B75" s="56">
        <f aca="true" t="shared" si="9" ref="B75:G75">B73+B74</f>
        <v>0</v>
      </c>
      <c r="C75" s="56">
        <f t="shared" si="9"/>
        <v>64007425.16</v>
      </c>
      <c r="D75" s="56">
        <f t="shared" si="9"/>
        <v>64007425.16</v>
      </c>
      <c r="E75" s="56">
        <f t="shared" si="9"/>
        <v>64007425.16</v>
      </c>
      <c r="F75" s="56">
        <f t="shared" si="9"/>
        <v>64007425.16</v>
      </c>
      <c r="G75" s="56">
        <f t="shared" si="9"/>
        <v>64007425.16</v>
      </c>
    </row>
    <row r="76" spans="1:7" ht="15">
      <c r="A76" s="63"/>
      <c r="B76" s="65"/>
      <c r="C76" s="65"/>
      <c r="D76" s="65"/>
      <c r="E76" s="65"/>
      <c r="F76" s="65"/>
      <c r="G76" s="65"/>
    </row>
    <row r="77" spans="2:7" ht="15">
      <c r="B77" s="98"/>
      <c r="C77" s="98"/>
      <c r="D77" s="98"/>
      <c r="E77" s="98"/>
      <c r="F77" s="98"/>
      <c r="G77" s="98"/>
    </row>
    <row r="78" spans="2:7" ht="15">
      <c r="B78" s="98"/>
      <c r="C78" s="98"/>
      <c r="D78" s="98">
        <f>B78+C78</f>
        <v>0</v>
      </c>
      <c r="E78" s="98"/>
      <c r="F78" s="98"/>
      <c r="G78" s="99">
        <f>B78-F78</f>
        <v>0</v>
      </c>
    </row>
    <row r="79" spans="2:7" ht="15">
      <c r="B79" s="98"/>
      <c r="C79" s="98"/>
      <c r="D79" s="98"/>
      <c r="E79" s="98"/>
      <c r="F79" s="98"/>
      <c r="G79" s="99"/>
    </row>
    <row r="80" spans="2:7" ht="15">
      <c r="B80" s="100"/>
      <c r="C80" s="100"/>
      <c r="D80" s="100"/>
      <c r="E80" s="100"/>
      <c r="F80" s="100"/>
      <c r="G80" s="10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="60" zoomScalePageLayoutView="0" workbookViewId="0" topLeftCell="A1">
      <selection activeCell="D83" sqref="D83"/>
    </sheetView>
  </sheetViews>
  <sheetFormatPr defaultColWidth="11.421875" defaultRowHeight="15"/>
  <cols>
    <col min="1" max="1" width="92.8515625" style="0" bestFit="1" customWidth="1"/>
    <col min="2" max="2" width="22.00390625" style="0" bestFit="1" customWidth="1"/>
    <col min="3" max="3" width="20.140625" style="0" bestFit="1" customWidth="1"/>
    <col min="4" max="4" width="22.00390625" style="0" bestFit="1" customWidth="1"/>
    <col min="5" max="5" width="21.140625" style="0" bestFit="1" customWidth="1"/>
    <col min="6" max="6" width="20.140625" style="0" bestFit="1" customWidth="1"/>
    <col min="7" max="7" width="21.57421875" style="0" bestFit="1" customWidth="1"/>
  </cols>
  <sheetData>
    <row r="1" spans="1:7" ht="21">
      <c r="A1" s="158" t="s">
        <v>303</v>
      </c>
      <c r="B1" s="152"/>
      <c r="C1" s="152"/>
      <c r="D1" s="152"/>
      <c r="E1" s="152"/>
      <c r="F1" s="152"/>
      <c r="G1" s="152"/>
    </row>
    <row r="2" spans="1:7" ht="15">
      <c r="A2" s="159" t="s">
        <v>122</v>
      </c>
      <c r="B2" s="159"/>
      <c r="C2" s="159"/>
      <c r="D2" s="159"/>
      <c r="E2" s="159"/>
      <c r="F2" s="159"/>
      <c r="G2" s="159"/>
    </row>
    <row r="3" spans="1:7" ht="15">
      <c r="A3" s="160" t="s">
        <v>304</v>
      </c>
      <c r="B3" s="160"/>
      <c r="C3" s="160"/>
      <c r="D3" s="160"/>
      <c r="E3" s="160"/>
      <c r="F3" s="160"/>
      <c r="G3" s="160"/>
    </row>
    <row r="4" spans="1:7" ht="15">
      <c r="A4" s="160" t="s">
        <v>305</v>
      </c>
      <c r="B4" s="160"/>
      <c r="C4" s="160"/>
      <c r="D4" s="160"/>
      <c r="E4" s="160"/>
      <c r="F4" s="160"/>
      <c r="G4" s="160"/>
    </row>
    <row r="5" spans="1:7" ht="15">
      <c r="A5" s="161" t="s">
        <v>168</v>
      </c>
      <c r="B5" s="161"/>
      <c r="C5" s="161"/>
      <c r="D5" s="161"/>
      <c r="E5" s="161"/>
      <c r="F5" s="161"/>
      <c r="G5" s="161"/>
    </row>
    <row r="6" spans="1:7" ht="15">
      <c r="A6" s="154" t="s">
        <v>2</v>
      </c>
      <c r="B6" s="154"/>
      <c r="C6" s="154"/>
      <c r="D6" s="154"/>
      <c r="E6" s="154"/>
      <c r="F6" s="154"/>
      <c r="G6" s="154"/>
    </row>
    <row r="7" spans="1:7" ht="15">
      <c r="A7" s="156" t="s">
        <v>4</v>
      </c>
      <c r="B7" s="156" t="s">
        <v>306</v>
      </c>
      <c r="C7" s="156"/>
      <c r="D7" s="156"/>
      <c r="E7" s="156"/>
      <c r="F7" s="156"/>
      <c r="G7" s="157" t="s">
        <v>307</v>
      </c>
    </row>
    <row r="8" spans="1:7" ht="30">
      <c r="A8" s="156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56"/>
    </row>
    <row r="9" spans="1:7" ht="15">
      <c r="A9" s="102" t="s">
        <v>312</v>
      </c>
      <c r="B9" s="103">
        <f aca="true" t="shared" si="0" ref="B9:G9">B10+B18+B189+B28+B38+B48+B58+B62+B71+B75</f>
        <v>160032990.94</v>
      </c>
      <c r="C9" s="103">
        <f t="shared" si="0"/>
        <v>10679551.02</v>
      </c>
      <c r="D9" s="103">
        <f t="shared" si="0"/>
        <v>170712541.96</v>
      </c>
      <c r="E9" s="103">
        <f t="shared" si="0"/>
        <v>55870778.16</v>
      </c>
      <c r="F9" s="103">
        <f t="shared" si="0"/>
        <v>37831940.529999994</v>
      </c>
      <c r="G9" s="103">
        <f t="shared" si="0"/>
        <v>114841763.79999998</v>
      </c>
    </row>
    <row r="10" spans="1:7" ht="15">
      <c r="A10" s="104" t="s">
        <v>313</v>
      </c>
      <c r="B10" s="105">
        <f aca="true" t="shared" si="1" ref="B10:G10">SUM(B11:B17)</f>
        <v>89990133.08</v>
      </c>
      <c r="C10" s="105">
        <f t="shared" si="1"/>
        <v>-30624.42</v>
      </c>
      <c r="D10" s="105">
        <f t="shared" si="1"/>
        <v>89959508.66</v>
      </c>
      <c r="E10" s="105">
        <f t="shared" si="1"/>
        <v>24539731.479999997</v>
      </c>
      <c r="F10" s="105">
        <f t="shared" si="1"/>
        <v>24333600.799999997</v>
      </c>
      <c r="G10" s="105">
        <f t="shared" si="1"/>
        <v>65419777.18</v>
      </c>
    </row>
    <row r="11" spans="1:7" ht="15">
      <c r="A11" s="106" t="s">
        <v>314</v>
      </c>
      <c r="B11" s="105">
        <v>73540695.31</v>
      </c>
      <c r="C11" s="105">
        <v>0</v>
      </c>
      <c r="D11" s="105">
        <f>B11+C11</f>
        <v>73540695.31</v>
      </c>
      <c r="E11" s="105">
        <v>21047789.9</v>
      </c>
      <c r="F11" s="105">
        <v>21047789.9</v>
      </c>
      <c r="G11" s="105">
        <f>D11-E11</f>
        <v>52492905.410000004</v>
      </c>
    </row>
    <row r="12" spans="1:7" ht="15">
      <c r="A12" s="106" t="s">
        <v>315</v>
      </c>
      <c r="B12" s="105">
        <v>1261844.77</v>
      </c>
      <c r="C12" s="105">
        <v>94444.58</v>
      </c>
      <c r="D12" s="105">
        <f aca="true" t="shared" si="2" ref="D12:D17">B12+C12</f>
        <v>1356289.35</v>
      </c>
      <c r="E12" s="105">
        <v>431651.72</v>
      </c>
      <c r="F12" s="105">
        <v>431651.72</v>
      </c>
      <c r="G12" s="105">
        <f aca="true" t="shared" si="3" ref="G12:G17">D12-E12</f>
        <v>924637.6300000001</v>
      </c>
    </row>
    <row r="13" spans="1:7" ht="15">
      <c r="A13" s="106" t="s">
        <v>316</v>
      </c>
      <c r="B13" s="105">
        <v>8444929.26</v>
      </c>
      <c r="C13" s="105">
        <v>-125069</v>
      </c>
      <c r="D13" s="105">
        <f t="shared" si="2"/>
        <v>8319860.26</v>
      </c>
      <c r="E13" s="105">
        <v>1904.28</v>
      </c>
      <c r="F13" s="105">
        <v>1904.28</v>
      </c>
      <c r="G13" s="105">
        <f t="shared" si="3"/>
        <v>8317955.9799999995</v>
      </c>
    </row>
    <row r="14" spans="1:7" ht="15">
      <c r="A14" s="106" t="s">
        <v>317</v>
      </c>
      <c r="B14" s="105">
        <v>595136.97</v>
      </c>
      <c r="C14" s="105">
        <v>0</v>
      </c>
      <c r="D14" s="105">
        <f t="shared" si="2"/>
        <v>595136.97</v>
      </c>
      <c r="E14" s="105">
        <v>0</v>
      </c>
      <c r="F14" s="105">
        <v>0</v>
      </c>
      <c r="G14" s="105">
        <f t="shared" si="3"/>
        <v>595136.97</v>
      </c>
    </row>
    <row r="15" spans="1:7" ht="15">
      <c r="A15" s="106" t="s">
        <v>318</v>
      </c>
      <c r="B15" s="105">
        <v>5955298.5</v>
      </c>
      <c r="C15" s="105">
        <v>0</v>
      </c>
      <c r="D15" s="105">
        <f t="shared" si="2"/>
        <v>5955298.5</v>
      </c>
      <c r="E15" s="105">
        <v>3024882.79</v>
      </c>
      <c r="F15" s="105">
        <v>2818752.11</v>
      </c>
      <c r="G15" s="105">
        <f t="shared" si="3"/>
        <v>2930415.71</v>
      </c>
    </row>
    <row r="16" spans="1:7" ht="15">
      <c r="A16" s="106" t="s">
        <v>319</v>
      </c>
      <c r="B16" s="105"/>
      <c r="C16" s="105"/>
      <c r="D16" s="105">
        <f t="shared" si="2"/>
        <v>0</v>
      </c>
      <c r="E16" s="105"/>
      <c r="F16" s="105"/>
      <c r="G16" s="105">
        <f t="shared" si="3"/>
        <v>0</v>
      </c>
    </row>
    <row r="17" spans="1:7" ht="15">
      <c r="A17" s="106" t="s">
        <v>320</v>
      </c>
      <c r="B17" s="105">
        <v>192228.27</v>
      </c>
      <c r="C17" s="105">
        <v>0</v>
      </c>
      <c r="D17" s="105">
        <f t="shared" si="2"/>
        <v>192228.27</v>
      </c>
      <c r="E17" s="105">
        <v>33502.79</v>
      </c>
      <c r="F17" s="105">
        <v>33502.79</v>
      </c>
      <c r="G17" s="105">
        <f t="shared" si="3"/>
        <v>158725.47999999998</v>
      </c>
    </row>
    <row r="18" spans="1:7" ht="15">
      <c r="A18" s="104" t="s">
        <v>321</v>
      </c>
      <c r="B18" s="105">
        <f aca="true" t="shared" si="4" ref="B18:G18">SUM(B19:B27)</f>
        <v>11284617.360000001</v>
      </c>
      <c r="C18" s="105">
        <f t="shared" si="4"/>
        <v>105373.34999999999</v>
      </c>
      <c r="D18" s="105">
        <f t="shared" si="4"/>
        <v>11389990.71</v>
      </c>
      <c r="E18" s="105">
        <f t="shared" si="4"/>
        <v>2761540.17</v>
      </c>
      <c r="F18" s="105">
        <f t="shared" si="4"/>
        <v>108283.29000000001</v>
      </c>
      <c r="G18" s="105">
        <f t="shared" si="4"/>
        <v>8628450.540000001</v>
      </c>
    </row>
    <row r="19" spans="1:7" ht="15">
      <c r="A19" s="106" t="s">
        <v>322</v>
      </c>
      <c r="B19" s="105">
        <v>3459343.17</v>
      </c>
      <c r="C19" s="105">
        <v>-81144.07</v>
      </c>
      <c r="D19" s="105">
        <f aca="true" t="shared" si="5" ref="D19:D27">B19+C19</f>
        <v>3378199.1</v>
      </c>
      <c r="E19" s="105">
        <v>376956.79</v>
      </c>
      <c r="F19" s="105">
        <v>2684.99</v>
      </c>
      <c r="G19" s="105">
        <f aca="true" t="shared" si="6" ref="G19:G27">D19-E19</f>
        <v>3001242.31</v>
      </c>
    </row>
    <row r="20" spans="1:7" ht="15">
      <c r="A20" s="106" t="s">
        <v>323</v>
      </c>
      <c r="B20" s="105">
        <v>148023.53</v>
      </c>
      <c r="C20" s="105">
        <v>2000</v>
      </c>
      <c r="D20" s="105">
        <f t="shared" si="5"/>
        <v>150023.53</v>
      </c>
      <c r="E20" s="105">
        <v>27897.93</v>
      </c>
      <c r="F20" s="105">
        <v>24913.93</v>
      </c>
      <c r="G20" s="105">
        <f t="shared" si="6"/>
        <v>122125.6</v>
      </c>
    </row>
    <row r="21" spans="1:7" ht="15">
      <c r="A21" s="106" t="s">
        <v>324</v>
      </c>
      <c r="B21" s="105"/>
      <c r="C21" s="105"/>
      <c r="D21" s="105">
        <f t="shared" si="5"/>
        <v>0</v>
      </c>
      <c r="E21" s="105"/>
      <c r="F21" s="105"/>
      <c r="G21" s="105">
        <f t="shared" si="6"/>
        <v>0</v>
      </c>
    </row>
    <row r="22" spans="1:7" ht="15">
      <c r="A22" s="106" t="s">
        <v>325</v>
      </c>
      <c r="B22" s="105">
        <v>690191.85</v>
      </c>
      <c r="C22" s="105">
        <v>119108.84</v>
      </c>
      <c r="D22" s="105">
        <f t="shared" si="5"/>
        <v>809300.69</v>
      </c>
      <c r="E22" s="105">
        <v>294185.11</v>
      </c>
      <c r="F22" s="105">
        <v>9337.74</v>
      </c>
      <c r="G22" s="105">
        <f t="shared" si="6"/>
        <v>515115.57999999996</v>
      </c>
    </row>
    <row r="23" spans="1:7" ht="15">
      <c r="A23" s="106" t="s">
        <v>326</v>
      </c>
      <c r="B23" s="105">
        <v>3638133.81</v>
      </c>
      <c r="C23" s="105">
        <v>0</v>
      </c>
      <c r="D23" s="105">
        <f t="shared" si="5"/>
        <v>3638133.81</v>
      </c>
      <c r="E23" s="105">
        <v>1178871.29</v>
      </c>
      <c r="F23" s="105">
        <v>48066.38</v>
      </c>
      <c r="G23" s="105">
        <f t="shared" si="6"/>
        <v>2459262.52</v>
      </c>
    </row>
    <row r="24" spans="1:7" ht="15">
      <c r="A24" s="106" t="s">
        <v>327</v>
      </c>
      <c r="B24" s="105">
        <v>2897826.48</v>
      </c>
      <c r="C24" s="105">
        <v>-12119.83</v>
      </c>
      <c r="D24" s="105">
        <f t="shared" si="5"/>
        <v>2885706.65</v>
      </c>
      <c r="E24" s="105">
        <v>728134.94</v>
      </c>
      <c r="F24" s="105">
        <v>8967.68</v>
      </c>
      <c r="G24" s="105">
        <f t="shared" si="6"/>
        <v>2157571.71</v>
      </c>
    </row>
    <row r="25" spans="1:7" ht="15">
      <c r="A25" s="106" t="s">
        <v>328</v>
      </c>
      <c r="B25" s="105">
        <v>101328.64</v>
      </c>
      <c r="C25" s="105">
        <v>-4270.5</v>
      </c>
      <c r="D25" s="105">
        <f t="shared" si="5"/>
        <v>97058.14</v>
      </c>
      <c r="E25" s="105">
        <v>21223.78</v>
      </c>
      <c r="F25" s="105">
        <v>0</v>
      </c>
      <c r="G25" s="105">
        <f t="shared" si="6"/>
        <v>75834.36</v>
      </c>
    </row>
    <row r="26" spans="1:7" ht="15">
      <c r="A26" s="106" t="s">
        <v>329</v>
      </c>
      <c r="B26" s="105">
        <v>10092</v>
      </c>
      <c r="C26" s="105">
        <v>0</v>
      </c>
      <c r="D26" s="105">
        <f t="shared" si="5"/>
        <v>10092</v>
      </c>
      <c r="E26" s="105">
        <v>0</v>
      </c>
      <c r="F26" s="105">
        <v>0</v>
      </c>
      <c r="G26" s="105">
        <f t="shared" si="6"/>
        <v>10092</v>
      </c>
    </row>
    <row r="27" spans="1:7" ht="15">
      <c r="A27" s="106" t="s">
        <v>330</v>
      </c>
      <c r="B27" s="105">
        <v>339677.88</v>
      </c>
      <c r="C27" s="105">
        <v>81798.91</v>
      </c>
      <c r="D27" s="105">
        <f t="shared" si="5"/>
        <v>421476.79000000004</v>
      </c>
      <c r="E27" s="105">
        <v>134270.33</v>
      </c>
      <c r="F27" s="105">
        <v>14312.57</v>
      </c>
      <c r="G27" s="105">
        <f t="shared" si="6"/>
        <v>287206.4600000001</v>
      </c>
    </row>
    <row r="28" spans="1:7" ht="15">
      <c r="A28" s="104" t="s">
        <v>331</v>
      </c>
      <c r="B28" s="105">
        <f aca="true" t="shared" si="7" ref="B28:G28">SUM(B29:B37)</f>
        <v>22160274.330000006</v>
      </c>
      <c r="C28" s="105">
        <f t="shared" si="7"/>
        <v>7034485.31</v>
      </c>
      <c r="D28" s="105">
        <f t="shared" si="7"/>
        <v>29194759.64</v>
      </c>
      <c r="E28" s="105">
        <f t="shared" si="7"/>
        <v>13291340.82</v>
      </c>
      <c r="F28" s="105">
        <f t="shared" si="7"/>
        <v>1972441.3599999999</v>
      </c>
      <c r="G28" s="105">
        <f t="shared" si="7"/>
        <v>15903418.819999998</v>
      </c>
    </row>
    <row r="29" spans="1:7" ht="15">
      <c r="A29" s="106" t="s">
        <v>332</v>
      </c>
      <c r="B29" s="105">
        <v>1499085.03</v>
      </c>
      <c r="C29" s="105">
        <v>4754.4</v>
      </c>
      <c r="D29" s="105">
        <f aca="true" t="shared" si="8" ref="D29:D82">B29+C29</f>
        <v>1503839.43</v>
      </c>
      <c r="E29" s="105">
        <v>321338.57</v>
      </c>
      <c r="F29" s="105">
        <v>1136.51</v>
      </c>
      <c r="G29" s="105">
        <f aca="true" t="shared" si="9" ref="G29:G37">D29-E29</f>
        <v>1182500.8599999999</v>
      </c>
    </row>
    <row r="30" spans="1:7" ht="15">
      <c r="A30" s="106" t="s">
        <v>333</v>
      </c>
      <c r="B30" s="105">
        <v>651794.74</v>
      </c>
      <c r="C30" s="105">
        <v>1667.34</v>
      </c>
      <c r="D30" s="105">
        <f t="shared" si="8"/>
        <v>653462.08</v>
      </c>
      <c r="E30" s="105">
        <v>109316.2</v>
      </c>
      <c r="F30" s="105">
        <v>1886.74</v>
      </c>
      <c r="G30" s="105">
        <f t="shared" si="9"/>
        <v>544145.88</v>
      </c>
    </row>
    <row r="31" spans="1:7" ht="15">
      <c r="A31" s="106" t="s">
        <v>334</v>
      </c>
      <c r="B31" s="105">
        <v>4838852.78</v>
      </c>
      <c r="C31" s="105">
        <v>-48869.36</v>
      </c>
      <c r="D31" s="105">
        <f t="shared" si="8"/>
        <v>4789983.42</v>
      </c>
      <c r="E31" s="105">
        <v>1068237.47</v>
      </c>
      <c r="F31" s="105">
        <v>313096.26</v>
      </c>
      <c r="G31" s="105">
        <f t="shared" si="9"/>
        <v>3721745.95</v>
      </c>
    </row>
    <row r="32" spans="1:7" ht="15">
      <c r="A32" s="106" t="s">
        <v>335</v>
      </c>
      <c r="B32" s="105">
        <v>569157.63</v>
      </c>
      <c r="C32" s="105">
        <v>437255.03</v>
      </c>
      <c r="D32" s="105">
        <f t="shared" si="8"/>
        <v>1006412.66</v>
      </c>
      <c r="E32" s="105">
        <v>997049.58</v>
      </c>
      <c r="F32" s="105">
        <v>0</v>
      </c>
      <c r="G32" s="105">
        <f t="shared" si="9"/>
        <v>9363.080000000075</v>
      </c>
    </row>
    <row r="33" spans="1:7" ht="15">
      <c r="A33" s="106" t="s">
        <v>336</v>
      </c>
      <c r="B33" s="105">
        <v>298444.32</v>
      </c>
      <c r="C33" s="105">
        <v>156665.01</v>
      </c>
      <c r="D33" s="105">
        <f t="shared" si="8"/>
        <v>455109.33</v>
      </c>
      <c r="E33" s="105">
        <v>156915.77</v>
      </c>
      <c r="F33" s="105">
        <v>70516.71</v>
      </c>
      <c r="G33" s="105">
        <f t="shared" si="9"/>
        <v>298193.56000000006</v>
      </c>
    </row>
    <row r="34" spans="1:7" ht="15">
      <c r="A34" s="106" t="s">
        <v>337</v>
      </c>
      <c r="B34" s="105">
        <v>558556.43</v>
      </c>
      <c r="C34" s="105">
        <v>-35800</v>
      </c>
      <c r="D34" s="105">
        <f t="shared" si="8"/>
        <v>522756.43000000005</v>
      </c>
      <c r="E34" s="105">
        <v>256019.26</v>
      </c>
      <c r="F34" s="105">
        <v>0</v>
      </c>
      <c r="G34" s="105">
        <f t="shared" si="9"/>
        <v>266737.17000000004</v>
      </c>
    </row>
    <row r="35" spans="1:7" ht="15">
      <c r="A35" s="106" t="s">
        <v>338</v>
      </c>
      <c r="B35" s="105">
        <v>293046.63</v>
      </c>
      <c r="C35" s="105">
        <v>44500</v>
      </c>
      <c r="D35" s="105">
        <f t="shared" si="8"/>
        <v>337546.63</v>
      </c>
      <c r="E35" s="105">
        <v>179778</v>
      </c>
      <c r="F35" s="105">
        <v>179778</v>
      </c>
      <c r="G35" s="105">
        <f t="shared" si="9"/>
        <v>157768.63</v>
      </c>
    </row>
    <row r="36" spans="1:7" ht="15">
      <c r="A36" s="106" t="s">
        <v>339</v>
      </c>
      <c r="B36" s="105">
        <v>11967393.35</v>
      </c>
      <c r="C36" s="105">
        <v>6474304.89</v>
      </c>
      <c r="D36" s="105">
        <f t="shared" si="8"/>
        <v>18441698.24</v>
      </c>
      <c r="E36" s="105">
        <v>9476875.97</v>
      </c>
      <c r="F36" s="105">
        <v>680217.14</v>
      </c>
      <c r="G36" s="105">
        <f t="shared" si="9"/>
        <v>8964822.269999998</v>
      </c>
    </row>
    <row r="37" spans="1:7" ht="15">
      <c r="A37" s="106" t="s">
        <v>340</v>
      </c>
      <c r="B37" s="105">
        <v>1483943.42</v>
      </c>
      <c r="C37" s="105">
        <v>8</v>
      </c>
      <c r="D37" s="105">
        <f t="shared" si="8"/>
        <v>1483951.42</v>
      </c>
      <c r="E37" s="105">
        <v>725810</v>
      </c>
      <c r="F37" s="105">
        <v>725810</v>
      </c>
      <c r="G37" s="105">
        <f t="shared" si="9"/>
        <v>758141.4199999999</v>
      </c>
    </row>
    <row r="38" spans="1:7" ht="15">
      <c r="A38" s="104" t="s">
        <v>341</v>
      </c>
      <c r="B38" s="105">
        <f aca="true" t="shared" si="10" ref="B38:G38">SUM(B39:B47)</f>
        <v>17031983.130000003</v>
      </c>
      <c r="C38" s="105">
        <f t="shared" si="10"/>
        <v>334278.68</v>
      </c>
      <c r="D38" s="105">
        <f t="shared" si="10"/>
        <v>17366261.810000002</v>
      </c>
      <c r="E38" s="105">
        <f t="shared" si="10"/>
        <v>5377348.16</v>
      </c>
      <c r="F38" s="105">
        <f t="shared" si="10"/>
        <v>4976752.88</v>
      </c>
      <c r="G38" s="105">
        <f t="shared" si="10"/>
        <v>11988913.650000002</v>
      </c>
    </row>
    <row r="39" spans="1:7" ht="15">
      <c r="A39" s="106" t="s">
        <v>342</v>
      </c>
      <c r="B39" s="105"/>
      <c r="C39" s="105"/>
      <c r="D39" s="105">
        <f t="shared" si="8"/>
        <v>0</v>
      </c>
      <c r="E39" s="105"/>
      <c r="F39" s="105"/>
      <c r="G39" s="105">
        <f aca="true" t="shared" si="11" ref="G39:G47">D39-E39</f>
        <v>0</v>
      </c>
    </row>
    <row r="40" spans="1:7" ht="15">
      <c r="A40" s="106" t="s">
        <v>343</v>
      </c>
      <c r="B40" s="105">
        <v>5309566</v>
      </c>
      <c r="C40" s="105">
        <v>0</v>
      </c>
      <c r="D40" s="105">
        <f t="shared" si="8"/>
        <v>5309566</v>
      </c>
      <c r="E40" s="105">
        <v>2068172.9</v>
      </c>
      <c r="F40" s="105">
        <v>2068172.9</v>
      </c>
      <c r="G40" s="105">
        <f t="shared" si="11"/>
        <v>3241393.1</v>
      </c>
    </row>
    <row r="41" spans="1:7" ht="15">
      <c r="A41" s="106" t="s">
        <v>344</v>
      </c>
      <c r="B41" s="105">
        <v>2199645.63</v>
      </c>
      <c r="C41" s="105">
        <v>334278.68</v>
      </c>
      <c r="D41" s="105">
        <f t="shared" si="8"/>
        <v>2533924.31</v>
      </c>
      <c r="E41" s="105">
        <v>796146.96</v>
      </c>
      <c r="F41" s="105">
        <v>395551.68</v>
      </c>
      <c r="G41" s="105">
        <f t="shared" si="11"/>
        <v>1737777.35</v>
      </c>
    </row>
    <row r="42" spans="1:7" ht="15">
      <c r="A42" s="106" t="s">
        <v>345</v>
      </c>
      <c r="B42" s="105">
        <v>671497.52</v>
      </c>
      <c r="C42" s="105">
        <v>0</v>
      </c>
      <c r="D42" s="105">
        <f t="shared" si="8"/>
        <v>671497.52</v>
      </c>
      <c r="E42" s="105">
        <v>125000</v>
      </c>
      <c r="F42" s="105">
        <v>125000</v>
      </c>
      <c r="G42" s="105">
        <f t="shared" si="11"/>
        <v>546497.52</v>
      </c>
    </row>
    <row r="43" spans="1:7" ht="15">
      <c r="A43" s="106" t="s">
        <v>346</v>
      </c>
      <c r="B43" s="105">
        <v>8851273.98</v>
      </c>
      <c r="C43" s="105">
        <v>0</v>
      </c>
      <c r="D43" s="105">
        <f t="shared" si="8"/>
        <v>8851273.98</v>
      </c>
      <c r="E43" s="105">
        <v>2388028.3</v>
      </c>
      <c r="F43" s="105">
        <v>2388028.3</v>
      </c>
      <c r="G43" s="105">
        <f t="shared" si="11"/>
        <v>6463245.680000001</v>
      </c>
    </row>
    <row r="44" spans="1:7" ht="15">
      <c r="A44" s="106" t="s">
        <v>347</v>
      </c>
      <c r="B44" s="105"/>
      <c r="C44" s="105"/>
      <c r="D44" s="105">
        <f t="shared" si="8"/>
        <v>0</v>
      </c>
      <c r="E44" s="105"/>
      <c r="F44" s="105"/>
      <c r="G44" s="105">
        <f t="shared" si="11"/>
        <v>0</v>
      </c>
    </row>
    <row r="45" spans="1:7" ht="15">
      <c r="A45" s="106" t="s">
        <v>348</v>
      </c>
      <c r="B45" s="105"/>
      <c r="C45" s="105"/>
      <c r="D45" s="105">
        <f t="shared" si="8"/>
        <v>0</v>
      </c>
      <c r="E45" s="105"/>
      <c r="F45" s="105"/>
      <c r="G45" s="105">
        <f t="shared" si="11"/>
        <v>0</v>
      </c>
    </row>
    <row r="46" spans="1:7" ht="15">
      <c r="A46" s="106" t="s">
        <v>349</v>
      </c>
      <c r="B46" s="105"/>
      <c r="C46" s="105"/>
      <c r="D46" s="105">
        <f t="shared" si="8"/>
        <v>0</v>
      </c>
      <c r="E46" s="105"/>
      <c r="F46" s="105"/>
      <c r="G46" s="105">
        <f t="shared" si="11"/>
        <v>0</v>
      </c>
    </row>
    <row r="47" spans="1:7" ht="15">
      <c r="A47" s="106" t="s">
        <v>350</v>
      </c>
      <c r="B47" s="105"/>
      <c r="C47" s="105"/>
      <c r="D47" s="105">
        <f t="shared" si="8"/>
        <v>0</v>
      </c>
      <c r="E47" s="105"/>
      <c r="F47" s="105"/>
      <c r="G47" s="105">
        <f t="shared" si="11"/>
        <v>0</v>
      </c>
    </row>
    <row r="48" spans="1:7" ht="15">
      <c r="A48" s="104" t="s">
        <v>351</v>
      </c>
      <c r="B48" s="105">
        <f aca="true" t="shared" si="12" ref="B48:G48">SUM(B49:B57)</f>
        <v>595223.04</v>
      </c>
      <c r="C48" s="105">
        <f t="shared" si="12"/>
        <v>3325735.7</v>
      </c>
      <c r="D48" s="105">
        <f t="shared" si="12"/>
        <v>3920958.7399999998</v>
      </c>
      <c r="E48" s="105">
        <f t="shared" si="12"/>
        <v>3350200.42</v>
      </c>
      <c r="F48" s="105">
        <f t="shared" si="12"/>
        <v>0</v>
      </c>
      <c r="G48" s="105">
        <f t="shared" si="12"/>
        <v>570758.32</v>
      </c>
    </row>
    <row r="49" spans="1:7" ht="15">
      <c r="A49" s="106" t="s">
        <v>352</v>
      </c>
      <c r="B49" s="105">
        <v>275223.04</v>
      </c>
      <c r="C49" s="105">
        <v>40734.28</v>
      </c>
      <c r="D49" s="105">
        <f t="shared" si="8"/>
        <v>315957.31999999995</v>
      </c>
      <c r="E49" s="105">
        <v>65199</v>
      </c>
      <c r="F49" s="105">
        <v>0</v>
      </c>
      <c r="G49" s="105">
        <f aca="true" t="shared" si="13" ref="G49:G57">D49-E49</f>
        <v>250758.31999999995</v>
      </c>
    </row>
    <row r="50" spans="1:7" ht="15">
      <c r="A50" s="106" t="s">
        <v>353</v>
      </c>
      <c r="B50" s="105">
        <v>0</v>
      </c>
      <c r="C50" s="105">
        <v>1385001.42</v>
      </c>
      <c r="D50" s="105">
        <f t="shared" si="8"/>
        <v>1385001.42</v>
      </c>
      <c r="E50" s="105">
        <v>1385001.42</v>
      </c>
      <c r="F50" s="105">
        <v>0</v>
      </c>
      <c r="G50" s="105">
        <f t="shared" si="13"/>
        <v>0</v>
      </c>
    </row>
    <row r="51" spans="1:7" ht="15">
      <c r="A51" s="106" t="s">
        <v>354</v>
      </c>
      <c r="B51" s="105"/>
      <c r="C51" s="105"/>
      <c r="D51" s="105">
        <f t="shared" si="8"/>
        <v>0</v>
      </c>
      <c r="E51" s="105"/>
      <c r="F51" s="105"/>
      <c r="G51" s="105">
        <f t="shared" si="13"/>
        <v>0</v>
      </c>
    </row>
    <row r="52" spans="1:7" ht="15">
      <c r="A52" s="106" t="s">
        <v>355</v>
      </c>
      <c r="B52" s="105">
        <v>0</v>
      </c>
      <c r="C52" s="105">
        <v>1900000</v>
      </c>
      <c r="D52" s="105">
        <f t="shared" si="8"/>
        <v>1900000</v>
      </c>
      <c r="E52" s="105">
        <v>1900000</v>
      </c>
      <c r="F52" s="105">
        <v>0</v>
      </c>
      <c r="G52" s="105">
        <f t="shared" si="13"/>
        <v>0</v>
      </c>
    </row>
    <row r="53" spans="1:7" ht="15">
      <c r="A53" s="106" t="s">
        <v>356</v>
      </c>
      <c r="B53" s="105"/>
      <c r="C53" s="105"/>
      <c r="D53" s="105">
        <f t="shared" si="8"/>
        <v>0</v>
      </c>
      <c r="E53" s="105"/>
      <c r="F53" s="105"/>
      <c r="G53" s="105">
        <f t="shared" si="13"/>
        <v>0</v>
      </c>
    </row>
    <row r="54" spans="1:7" ht="15">
      <c r="A54" s="106" t="s">
        <v>357</v>
      </c>
      <c r="B54" s="105"/>
      <c r="C54" s="105"/>
      <c r="D54" s="105">
        <f t="shared" si="8"/>
        <v>0</v>
      </c>
      <c r="E54" s="105"/>
      <c r="F54" s="105"/>
      <c r="G54" s="105">
        <f t="shared" si="13"/>
        <v>0</v>
      </c>
    </row>
    <row r="55" spans="1:7" ht="15">
      <c r="A55" s="106" t="s">
        <v>358</v>
      </c>
      <c r="B55" s="105"/>
      <c r="C55" s="105"/>
      <c r="D55" s="105">
        <f t="shared" si="8"/>
        <v>0</v>
      </c>
      <c r="E55" s="105"/>
      <c r="F55" s="105"/>
      <c r="G55" s="105">
        <f t="shared" si="13"/>
        <v>0</v>
      </c>
    </row>
    <row r="56" spans="1:7" ht="15">
      <c r="A56" s="106" t="s">
        <v>359</v>
      </c>
      <c r="B56" s="105">
        <v>320000</v>
      </c>
      <c r="C56" s="105">
        <v>0</v>
      </c>
      <c r="D56" s="105">
        <f t="shared" si="8"/>
        <v>320000</v>
      </c>
      <c r="E56" s="105">
        <v>0</v>
      </c>
      <c r="F56" s="105">
        <v>0</v>
      </c>
      <c r="G56" s="105">
        <f t="shared" si="13"/>
        <v>320000</v>
      </c>
    </row>
    <row r="57" spans="1:7" ht="15">
      <c r="A57" s="106" t="s">
        <v>360</v>
      </c>
      <c r="B57" s="105"/>
      <c r="C57" s="105"/>
      <c r="D57" s="105">
        <f t="shared" si="8"/>
        <v>0</v>
      </c>
      <c r="E57" s="105"/>
      <c r="F57" s="105"/>
      <c r="G57" s="105">
        <f t="shared" si="13"/>
        <v>0</v>
      </c>
    </row>
    <row r="58" spans="1:7" ht="15">
      <c r="A58" s="104" t="s">
        <v>361</v>
      </c>
      <c r="B58" s="105">
        <f aca="true" t="shared" si="14" ref="B58:G58">SUM(B59:B61)</f>
        <v>0</v>
      </c>
      <c r="C58" s="105">
        <f t="shared" si="14"/>
        <v>426615.33</v>
      </c>
      <c r="D58" s="105">
        <f t="shared" si="14"/>
        <v>426615.33</v>
      </c>
      <c r="E58" s="105">
        <f t="shared" si="14"/>
        <v>384043.77</v>
      </c>
      <c r="F58" s="105">
        <f t="shared" si="14"/>
        <v>274288.86</v>
      </c>
      <c r="G58" s="105">
        <f t="shared" si="14"/>
        <v>42571.56</v>
      </c>
    </row>
    <row r="59" spans="1:7" ht="15">
      <c r="A59" s="106" t="s">
        <v>362</v>
      </c>
      <c r="B59" s="105">
        <v>0</v>
      </c>
      <c r="C59" s="105">
        <v>426615.33</v>
      </c>
      <c r="D59" s="105">
        <f t="shared" si="8"/>
        <v>426615.33</v>
      </c>
      <c r="E59" s="105">
        <v>384043.77</v>
      </c>
      <c r="F59" s="105">
        <v>274288.86</v>
      </c>
      <c r="G59" s="105">
        <f>D59-E59</f>
        <v>42571.56</v>
      </c>
    </row>
    <row r="60" spans="1:7" ht="15">
      <c r="A60" s="106" t="s">
        <v>363</v>
      </c>
      <c r="B60" s="105"/>
      <c r="C60" s="105"/>
      <c r="D60" s="105">
        <f t="shared" si="8"/>
        <v>0</v>
      </c>
      <c r="E60" s="105"/>
      <c r="F60" s="105"/>
      <c r="G60" s="105">
        <f>D60-E60</f>
        <v>0</v>
      </c>
    </row>
    <row r="61" spans="1:7" ht="15">
      <c r="A61" s="106" t="s">
        <v>364</v>
      </c>
      <c r="B61" s="105"/>
      <c r="C61" s="105"/>
      <c r="D61" s="105">
        <f t="shared" si="8"/>
        <v>0</v>
      </c>
      <c r="E61" s="105"/>
      <c r="F61" s="105"/>
      <c r="G61" s="105">
        <f>D61-E61</f>
        <v>0</v>
      </c>
    </row>
    <row r="62" spans="1:7" ht="15">
      <c r="A62" s="104" t="s">
        <v>365</v>
      </c>
      <c r="B62" s="105">
        <f aca="true" t="shared" si="15" ref="B62:G62">SUM(B63:B67,B69:B70)</f>
        <v>0</v>
      </c>
      <c r="C62" s="105">
        <f t="shared" si="15"/>
        <v>0</v>
      </c>
      <c r="D62" s="105">
        <f t="shared" si="15"/>
        <v>0</v>
      </c>
      <c r="E62" s="105">
        <f t="shared" si="15"/>
        <v>0</v>
      </c>
      <c r="F62" s="105">
        <f t="shared" si="15"/>
        <v>0</v>
      </c>
      <c r="G62" s="105">
        <f t="shared" si="15"/>
        <v>0</v>
      </c>
    </row>
    <row r="63" spans="1:7" ht="15">
      <c r="A63" s="106" t="s">
        <v>366</v>
      </c>
      <c r="B63" s="105"/>
      <c r="C63" s="105"/>
      <c r="D63" s="105">
        <f t="shared" si="8"/>
        <v>0</v>
      </c>
      <c r="E63" s="105"/>
      <c r="F63" s="105"/>
      <c r="G63" s="105">
        <f aca="true" t="shared" si="16" ref="G63:G70">D63-E63</f>
        <v>0</v>
      </c>
    </row>
    <row r="64" spans="1:7" ht="15">
      <c r="A64" s="106" t="s">
        <v>367</v>
      </c>
      <c r="B64" s="105"/>
      <c r="C64" s="105"/>
      <c r="D64" s="105">
        <f t="shared" si="8"/>
        <v>0</v>
      </c>
      <c r="E64" s="105"/>
      <c r="F64" s="105"/>
      <c r="G64" s="105">
        <f t="shared" si="16"/>
        <v>0</v>
      </c>
    </row>
    <row r="65" spans="1:7" ht="15">
      <c r="A65" s="106" t="s">
        <v>368</v>
      </c>
      <c r="B65" s="105"/>
      <c r="C65" s="105"/>
      <c r="D65" s="105">
        <f t="shared" si="8"/>
        <v>0</v>
      </c>
      <c r="E65" s="105"/>
      <c r="F65" s="105"/>
      <c r="G65" s="105">
        <f t="shared" si="16"/>
        <v>0</v>
      </c>
    </row>
    <row r="66" spans="1:7" ht="15">
      <c r="A66" s="106" t="s">
        <v>369</v>
      </c>
      <c r="B66" s="105"/>
      <c r="C66" s="105"/>
      <c r="D66" s="105">
        <f t="shared" si="8"/>
        <v>0</v>
      </c>
      <c r="E66" s="105"/>
      <c r="F66" s="105"/>
      <c r="G66" s="105">
        <f t="shared" si="16"/>
        <v>0</v>
      </c>
    </row>
    <row r="67" spans="1:7" ht="15">
      <c r="A67" s="106" t="s">
        <v>370</v>
      </c>
      <c r="B67" s="105"/>
      <c r="C67" s="105"/>
      <c r="D67" s="105">
        <f t="shared" si="8"/>
        <v>0</v>
      </c>
      <c r="E67" s="105"/>
      <c r="F67" s="105"/>
      <c r="G67" s="105">
        <f t="shared" si="16"/>
        <v>0</v>
      </c>
    </row>
    <row r="68" spans="1:7" ht="15">
      <c r="A68" s="106" t="s">
        <v>371</v>
      </c>
      <c r="B68" s="105"/>
      <c r="C68" s="105"/>
      <c r="D68" s="105">
        <f t="shared" si="8"/>
        <v>0</v>
      </c>
      <c r="E68" s="105"/>
      <c r="F68" s="105"/>
      <c r="G68" s="105">
        <f t="shared" si="16"/>
        <v>0</v>
      </c>
    </row>
    <row r="69" spans="1:7" ht="15">
      <c r="A69" s="106" t="s">
        <v>372</v>
      </c>
      <c r="B69" s="105"/>
      <c r="C69" s="105"/>
      <c r="D69" s="105">
        <f t="shared" si="8"/>
        <v>0</v>
      </c>
      <c r="E69" s="105"/>
      <c r="F69" s="105"/>
      <c r="G69" s="105">
        <f t="shared" si="16"/>
        <v>0</v>
      </c>
    </row>
    <row r="70" spans="1:7" ht="15">
      <c r="A70" s="106" t="s">
        <v>373</v>
      </c>
      <c r="B70" s="105"/>
      <c r="C70" s="105"/>
      <c r="D70" s="105">
        <f t="shared" si="8"/>
        <v>0</v>
      </c>
      <c r="E70" s="105"/>
      <c r="F70" s="105"/>
      <c r="G70" s="105">
        <f t="shared" si="16"/>
        <v>0</v>
      </c>
    </row>
    <row r="71" spans="1:7" ht="15">
      <c r="A71" s="104" t="s">
        <v>374</v>
      </c>
      <c r="B71" s="105">
        <f aca="true" t="shared" si="17" ref="B71:G71">SUM(B72:B74)</f>
        <v>8756480</v>
      </c>
      <c r="C71" s="105">
        <f t="shared" si="17"/>
        <v>-516312.93</v>
      </c>
      <c r="D71" s="105">
        <f t="shared" si="17"/>
        <v>8240167.07</v>
      </c>
      <c r="E71" s="105">
        <f t="shared" si="17"/>
        <v>0</v>
      </c>
      <c r="F71" s="105">
        <f t="shared" si="17"/>
        <v>0</v>
      </c>
      <c r="G71" s="105">
        <f t="shared" si="17"/>
        <v>8240167.07</v>
      </c>
    </row>
    <row r="72" spans="1:7" ht="15">
      <c r="A72" s="106" t="s">
        <v>375</v>
      </c>
      <c r="B72" s="105"/>
      <c r="C72" s="105"/>
      <c r="D72" s="105">
        <f t="shared" si="8"/>
        <v>0</v>
      </c>
      <c r="E72" s="105"/>
      <c r="F72" s="105"/>
      <c r="G72" s="105">
        <f>D72-E72</f>
        <v>0</v>
      </c>
    </row>
    <row r="73" spans="1:7" ht="15">
      <c r="A73" s="106" t="s">
        <v>376</v>
      </c>
      <c r="B73" s="105"/>
      <c r="C73" s="105"/>
      <c r="D73" s="105">
        <f t="shared" si="8"/>
        <v>0</v>
      </c>
      <c r="E73" s="105"/>
      <c r="F73" s="105"/>
      <c r="G73" s="105">
        <f>D73-E73</f>
        <v>0</v>
      </c>
    </row>
    <row r="74" spans="1:7" ht="15">
      <c r="A74" s="106" t="s">
        <v>377</v>
      </c>
      <c r="B74" s="105">
        <v>8756480</v>
      </c>
      <c r="C74" s="105">
        <v>-516312.93</v>
      </c>
      <c r="D74" s="105">
        <f t="shared" si="8"/>
        <v>8240167.07</v>
      </c>
      <c r="E74" s="105">
        <v>0</v>
      </c>
      <c r="F74" s="105">
        <v>0</v>
      </c>
      <c r="G74" s="105">
        <f>D74-E74</f>
        <v>8240167.07</v>
      </c>
    </row>
    <row r="75" spans="1:7" ht="15">
      <c r="A75" s="104" t="s">
        <v>378</v>
      </c>
      <c r="B75" s="105">
        <f aca="true" t="shared" si="18" ref="B75:G75">SUM(B76:B82)</f>
        <v>10214280</v>
      </c>
      <c r="C75" s="105">
        <f t="shared" si="18"/>
        <v>0</v>
      </c>
      <c r="D75" s="105">
        <f t="shared" si="18"/>
        <v>10214280</v>
      </c>
      <c r="E75" s="105">
        <f t="shared" si="18"/>
        <v>6166573.34</v>
      </c>
      <c r="F75" s="105">
        <f t="shared" si="18"/>
        <v>6166573.34</v>
      </c>
      <c r="G75" s="105">
        <f t="shared" si="18"/>
        <v>4047706.66</v>
      </c>
    </row>
    <row r="76" spans="1:7" ht="15">
      <c r="A76" s="106" t="s">
        <v>379</v>
      </c>
      <c r="B76" s="105">
        <v>10000000</v>
      </c>
      <c r="C76" s="105">
        <v>0</v>
      </c>
      <c r="D76" s="105">
        <f t="shared" si="8"/>
        <v>10000000</v>
      </c>
      <c r="E76" s="105">
        <v>6000000</v>
      </c>
      <c r="F76" s="105">
        <v>6000000</v>
      </c>
      <c r="G76" s="105">
        <f aca="true" t="shared" si="19" ref="G76:G82">D76-E76</f>
        <v>4000000</v>
      </c>
    </row>
    <row r="77" spans="1:7" ht="15">
      <c r="A77" s="106" t="s">
        <v>380</v>
      </c>
      <c r="B77" s="105">
        <v>214280</v>
      </c>
      <c r="C77" s="105">
        <v>0</v>
      </c>
      <c r="D77" s="105">
        <f t="shared" si="8"/>
        <v>214280</v>
      </c>
      <c r="E77" s="105">
        <v>166573.34</v>
      </c>
      <c r="F77" s="105">
        <v>166573.34</v>
      </c>
      <c r="G77" s="105">
        <f t="shared" si="19"/>
        <v>47706.66</v>
      </c>
    </row>
    <row r="78" spans="1:7" ht="15">
      <c r="A78" s="106" t="s">
        <v>381</v>
      </c>
      <c r="B78" s="105"/>
      <c r="C78" s="105"/>
      <c r="D78" s="105">
        <f t="shared" si="8"/>
        <v>0</v>
      </c>
      <c r="E78" s="105"/>
      <c r="F78" s="105"/>
      <c r="G78" s="105">
        <f t="shared" si="19"/>
        <v>0</v>
      </c>
    </row>
    <row r="79" spans="1:7" ht="15">
      <c r="A79" s="106" t="s">
        <v>382</v>
      </c>
      <c r="B79" s="105"/>
      <c r="C79" s="105"/>
      <c r="D79" s="105">
        <f t="shared" si="8"/>
        <v>0</v>
      </c>
      <c r="E79" s="105"/>
      <c r="F79" s="105"/>
      <c r="G79" s="105">
        <f t="shared" si="19"/>
        <v>0</v>
      </c>
    </row>
    <row r="80" spans="1:7" ht="15">
      <c r="A80" s="106" t="s">
        <v>383</v>
      </c>
      <c r="B80" s="105"/>
      <c r="C80" s="105"/>
      <c r="D80" s="105">
        <f t="shared" si="8"/>
        <v>0</v>
      </c>
      <c r="E80" s="105"/>
      <c r="F80" s="105"/>
      <c r="G80" s="105">
        <f t="shared" si="19"/>
        <v>0</v>
      </c>
    </row>
    <row r="81" spans="1:7" ht="15">
      <c r="A81" s="106" t="s">
        <v>384</v>
      </c>
      <c r="B81" s="105"/>
      <c r="C81" s="105"/>
      <c r="D81" s="105">
        <f t="shared" si="8"/>
        <v>0</v>
      </c>
      <c r="E81" s="105"/>
      <c r="F81" s="105"/>
      <c r="G81" s="105">
        <f t="shared" si="19"/>
        <v>0</v>
      </c>
    </row>
    <row r="82" spans="1:7" ht="15">
      <c r="A82" s="106" t="s">
        <v>385</v>
      </c>
      <c r="B82" s="105"/>
      <c r="C82" s="105"/>
      <c r="D82" s="105">
        <f t="shared" si="8"/>
        <v>0</v>
      </c>
      <c r="E82" s="105"/>
      <c r="F82" s="105"/>
      <c r="G82" s="105">
        <f t="shared" si="19"/>
        <v>0</v>
      </c>
    </row>
    <row r="83" spans="1:7" ht="15">
      <c r="A83" s="107"/>
      <c r="B83" s="108"/>
      <c r="C83" s="108"/>
      <c r="D83" s="108"/>
      <c r="E83" s="108"/>
      <c r="F83" s="108"/>
      <c r="G83" s="108"/>
    </row>
    <row r="84" spans="1:7" ht="15">
      <c r="A84" s="109" t="s">
        <v>386</v>
      </c>
      <c r="B84" s="103">
        <f aca="true" t="shared" si="20" ref="B84:G84">B85+B93+B103+B113+B123+B133+B137+B146+B150</f>
        <v>133976474.42</v>
      </c>
      <c r="C84" s="103">
        <f t="shared" si="20"/>
        <v>53541886.18</v>
      </c>
      <c r="D84" s="103">
        <f t="shared" si="20"/>
        <v>187518360.6</v>
      </c>
      <c r="E84" s="103">
        <f t="shared" si="20"/>
        <v>53308952.330000006</v>
      </c>
      <c r="F84" s="103">
        <f t="shared" si="20"/>
        <v>33893587.61</v>
      </c>
      <c r="G84" s="103">
        <f t="shared" si="20"/>
        <v>134209408.27</v>
      </c>
    </row>
    <row r="85" spans="1:7" ht="15">
      <c r="A85" s="104" t="s">
        <v>313</v>
      </c>
      <c r="B85" s="105">
        <f aca="true" t="shared" si="21" ref="B85:G85">SUM(B86:B92)</f>
        <v>23440868.03</v>
      </c>
      <c r="C85" s="105">
        <f t="shared" si="21"/>
        <v>0</v>
      </c>
      <c r="D85" s="105">
        <f t="shared" si="21"/>
        <v>23440868.03</v>
      </c>
      <c r="E85" s="105">
        <f t="shared" si="21"/>
        <v>0</v>
      </c>
      <c r="F85" s="105">
        <f t="shared" si="21"/>
        <v>0</v>
      </c>
      <c r="G85" s="105">
        <f t="shared" si="21"/>
        <v>23440868.03</v>
      </c>
    </row>
    <row r="86" spans="1:7" ht="15">
      <c r="A86" s="106" t="s">
        <v>314</v>
      </c>
      <c r="B86" s="105">
        <v>18480200.64</v>
      </c>
      <c r="C86" s="105">
        <v>0</v>
      </c>
      <c r="D86" s="105">
        <f aca="true" t="shared" si="22" ref="D86:D92">B86+C86</f>
        <v>18480200.64</v>
      </c>
      <c r="E86" s="105">
        <v>0</v>
      </c>
      <c r="F86" s="105">
        <v>0</v>
      </c>
      <c r="G86" s="105">
        <f aca="true" t="shared" si="23" ref="G86:G92">D86-E86</f>
        <v>18480200.64</v>
      </c>
    </row>
    <row r="87" spans="1:7" ht="15">
      <c r="A87" s="106" t="s">
        <v>315</v>
      </c>
      <c r="B87" s="105"/>
      <c r="C87" s="105"/>
      <c r="D87" s="105">
        <f t="shared" si="22"/>
        <v>0</v>
      </c>
      <c r="E87" s="105"/>
      <c r="F87" s="105"/>
      <c r="G87" s="105">
        <f t="shared" si="23"/>
        <v>0</v>
      </c>
    </row>
    <row r="88" spans="1:7" ht="15">
      <c r="A88" s="106" t="s">
        <v>316</v>
      </c>
      <c r="B88" s="105">
        <v>4960667.39</v>
      </c>
      <c r="C88" s="105">
        <v>0</v>
      </c>
      <c r="D88" s="105">
        <f t="shared" si="22"/>
        <v>4960667.39</v>
      </c>
      <c r="E88" s="105">
        <v>0</v>
      </c>
      <c r="F88" s="105">
        <v>0</v>
      </c>
      <c r="G88" s="105">
        <f t="shared" si="23"/>
        <v>4960667.39</v>
      </c>
    </row>
    <row r="89" spans="1:7" ht="15">
      <c r="A89" s="106" t="s">
        <v>317</v>
      </c>
      <c r="B89" s="105"/>
      <c r="C89" s="105"/>
      <c r="D89" s="105">
        <f t="shared" si="22"/>
        <v>0</v>
      </c>
      <c r="E89" s="105"/>
      <c r="F89" s="105"/>
      <c r="G89" s="105">
        <f t="shared" si="23"/>
        <v>0</v>
      </c>
    </row>
    <row r="90" spans="1:7" ht="15">
      <c r="A90" s="106" t="s">
        <v>318</v>
      </c>
      <c r="B90" s="105"/>
      <c r="C90" s="105"/>
      <c r="D90" s="105">
        <f t="shared" si="22"/>
        <v>0</v>
      </c>
      <c r="E90" s="105"/>
      <c r="F90" s="105"/>
      <c r="G90" s="105">
        <f t="shared" si="23"/>
        <v>0</v>
      </c>
    </row>
    <row r="91" spans="1:7" ht="15">
      <c r="A91" s="106" t="s">
        <v>319</v>
      </c>
      <c r="B91" s="105"/>
      <c r="C91" s="105"/>
      <c r="D91" s="105">
        <f t="shared" si="22"/>
        <v>0</v>
      </c>
      <c r="E91" s="105"/>
      <c r="F91" s="105"/>
      <c r="G91" s="105">
        <f t="shared" si="23"/>
        <v>0</v>
      </c>
    </row>
    <row r="92" spans="1:7" ht="15">
      <c r="A92" s="106" t="s">
        <v>320</v>
      </c>
      <c r="B92" s="105"/>
      <c r="C92" s="105"/>
      <c r="D92" s="105">
        <f t="shared" si="22"/>
        <v>0</v>
      </c>
      <c r="E92" s="105"/>
      <c r="F92" s="105"/>
      <c r="G92" s="105">
        <f t="shared" si="23"/>
        <v>0</v>
      </c>
    </row>
    <row r="93" spans="1:7" ht="15">
      <c r="A93" s="104" t="s">
        <v>321</v>
      </c>
      <c r="B93" s="105">
        <f aca="true" t="shared" si="24" ref="B93:G93">SUM(B94:B102)</f>
        <v>7410239.7</v>
      </c>
      <c r="C93" s="105">
        <f t="shared" si="24"/>
        <v>0</v>
      </c>
      <c r="D93" s="105">
        <f t="shared" si="24"/>
        <v>7410239.7</v>
      </c>
      <c r="E93" s="105">
        <f t="shared" si="24"/>
        <v>1229767.73</v>
      </c>
      <c r="F93" s="105">
        <f t="shared" si="24"/>
        <v>0</v>
      </c>
      <c r="G93" s="105">
        <f t="shared" si="24"/>
        <v>6180471.970000001</v>
      </c>
    </row>
    <row r="94" spans="1:7" ht="15">
      <c r="A94" s="106" t="s">
        <v>322</v>
      </c>
      <c r="B94" s="105"/>
      <c r="C94" s="105"/>
      <c r="D94" s="105">
        <f aca="true" t="shared" si="25" ref="D94:D102">B94+C94</f>
        <v>0</v>
      </c>
      <c r="E94" s="105"/>
      <c r="F94" s="105"/>
      <c r="G94" s="105">
        <f aca="true" t="shared" si="26" ref="G94:G102">D94-E94</f>
        <v>0</v>
      </c>
    </row>
    <row r="95" spans="1:7" ht="15">
      <c r="A95" s="106" t="s">
        <v>323</v>
      </c>
      <c r="B95" s="105"/>
      <c r="C95" s="105"/>
      <c r="D95" s="105">
        <f t="shared" si="25"/>
        <v>0</v>
      </c>
      <c r="E95" s="105"/>
      <c r="F95" s="105"/>
      <c r="G95" s="105">
        <f t="shared" si="26"/>
        <v>0</v>
      </c>
    </row>
    <row r="96" spans="1:7" ht="15">
      <c r="A96" s="106" t="s">
        <v>324</v>
      </c>
      <c r="B96" s="105"/>
      <c r="C96" s="105"/>
      <c r="D96" s="105">
        <f t="shared" si="25"/>
        <v>0</v>
      </c>
      <c r="E96" s="105"/>
      <c r="F96" s="105"/>
      <c r="G96" s="105">
        <f t="shared" si="26"/>
        <v>0</v>
      </c>
    </row>
    <row r="97" spans="1:7" ht="15">
      <c r="A97" s="106" t="s">
        <v>325</v>
      </c>
      <c r="B97" s="105">
        <v>1300000</v>
      </c>
      <c r="C97" s="105">
        <v>-6250</v>
      </c>
      <c r="D97" s="105">
        <f t="shared" si="25"/>
        <v>1293750</v>
      </c>
      <c r="E97" s="105">
        <v>234103.43</v>
      </c>
      <c r="F97" s="105">
        <v>0</v>
      </c>
      <c r="G97" s="105">
        <f t="shared" si="26"/>
        <v>1059646.57</v>
      </c>
    </row>
    <row r="98" spans="1:7" ht="15">
      <c r="A98" s="110" t="s">
        <v>326</v>
      </c>
      <c r="B98" s="105"/>
      <c r="C98" s="105"/>
      <c r="D98" s="105">
        <f t="shared" si="25"/>
        <v>0</v>
      </c>
      <c r="E98" s="105"/>
      <c r="F98" s="105"/>
      <c r="G98" s="105">
        <f t="shared" si="26"/>
        <v>0</v>
      </c>
    </row>
    <row r="99" spans="1:7" ht="15">
      <c r="A99" s="106" t="s">
        <v>327</v>
      </c>
      <c r="B99" s="105">
        <v>5364069.38</v>
      </c>
      <c r="C99" s="105">
        <v>0</v>
      </c>
      <c r="D99" s="105">
        <f t="shared" si="25"/>
        <v>5364069.38</v>
      </c>
      <c r="E99" s="105">
        <v>989414.3</v>
      </c>
      <c r="F99" s="105">
        <v>0</v>
      </c>
      <c r="G99" s="105">
        <f t="shared" si="26"/>
        <v>4374655.08</v>
      </c>
    </row>
    <row r="100" spans="1:7" ht="15">
      <c r="A100" s="106" t="s">
        <v>328</v>
      </c>
      <c r="B100" s="105"/>
      <c r="C100" s="105"/>
      <c r="D100" s="105">
        <f t="shared" si="25"/>
        <v>0</v>
      </c>
      <c r="E100" s="105"/>
      <c r="F100" s="105"/>
      <c r="G100" s="105">
        <f t="shared" si="26"/>
        <v>0</v>
      </c>
    </row>
    <row r="101" spans="1:7" ht="15">
      <c r="A101" s="106" t="s">
        <v>329</v>
      </c>
      <c r="B101" s="105"/>
      <c r="C101" s="105"/>
      <c r="D101" s="105">
        <f t="shared" si="25"/>
        <v>0</v>
      </c>
      <c r="E101" s="105"/>
      <c r="F101" s="105"/>
      <c r="G101" s="105">
        <f t="shared" si="26"/>
        <v>0</v>
      </c>
    </row>
    <row r="102" spans="1:7" ht="15">
      <c r="A102" s="106" t="s">
        <v>330</v>
      </c>
      <c r="B102" s="105">
        <v>746170.32</v>
      </c>
      <c r="C102" s="105">
        <v>6250</v>
      </c>
      <c r="D102" s="105">
        <f t="shared" si="25"/>
        <v>752420.32</v>
      </c>
      <c r="E102" s="105">
        <v>6250</v>
      </c>
      <c r="F102" s="105">
        <v>0</v>
      </c>
      <c r="G102" s="105">
        <f t="shared" si="26"/>
        <v>746170.32</v>
      </c>
    </row>
    <row r="103" spans="1:7" ht="15">
      <c r="A103" s="104" t="s">
        <v>331</v>
      </c>
      <c r="B103" s="105">
        <f aca="true" t="shared" si="27" ref="B103:G103">SUM(B104:B112)</f>
        <v>41395761.41</v>
      </c>
      <c r="C103" s="105">
        <f t="shared" si="27"/>
        <v>767116.72</v>
      </c>
      <c r="D103" s="105">
        <f t="shared" si="27"/>
        <v>42162878.129999995</v>
      </c>
      <c r="E103" s="105">
        <f t="shared" si="27"/>
        <v>9401941.54</v>
      </c>
      <c r="F103" s="105">
        <f t="shared" si="27"/>
        <v>1056576</v>
      </c>
      <c r="G103" s="105">
        <f t="shared" si="27"/>
        <v>32760936.589999996</v>
      </c>
    </row>
    <row r="104" spans="1:7" ht="15">
      <c r="A104" s="106" t="s">
        <v>332</v>
      </c>
      <c r="B104" s="105">
        <v>15500000</v>
      </c>
      <c r="C104" s="105">
        <v>0</v>
      </c>
      <c r="D104" s="105">
        <f aca="true" t="shared" si="28" ref="D104:D112">B104+C104</f>
        <v>15500000</v>
      </c>
      <c r="E104" s="105">
        <v>4252409.14</v>
      </c>
      <c r="F104" s="105">
        <v>0</v>
      </c>
      <c r="G104" s="105">
        <f aca="true" t="shared" si="29" ref="G104:G112">D104-E104</f>
        <v>11247590.86</v>
      </c>
    </row>
    <row r="105" spans="1:7" ht="15">
      <c r="A105" s="106" t="s">
        <v>333</v>
      </c>
      <c r="B105" s="105"/>
      <c r="C105" s="105"/>
      <c r="D105" s="105">
        <f t="shared" si="28"/>
        <v>0</v>
      </c>
      <c r="E105" s="105"/>
      <c r="F105" s="105"/>
      <c r="G105" s="105">
        <f t="shared" si="29"/>
        <v>0</v>
      </c>
    </row>
    <row r="106" spans="1:7" ht="15">
      <c r="A106" s="106" t="s">
        <v>334</v>
      </c>
      <c r="B106" s="105">
        <v>1500000</v>
      </c>
      <c r="C106" s="105">
        <v>765512.72</v>
      </c>
      <c r="D106" s="105">
        <f t="shared" si="28"/>
        <v>2265512.7199999997</v>
      </c>
      <c r="E106" s="105">
        <v>768853.51</v>
      </c>
      <c r="F106" s="105">
        <v>0</v>
      </c>
      <c r="G106" s="105">
        <f t="shared" si="29"/>
        <v>1496659.2099999997</v>
      </c>
    </row>
    <row r="107" spans="1:7" ht="15">
      <c r="A107" s="106" t="s">
        <v>335</v>
      </c>
      <c r="B107" s="105">
        <v>30324.81</v>
      </c>
      <c r="C107" s="105">
        <v>1600</v>
      </c>
      <c r="D107" s="105">
        <f t="shared" si="28"/>
        <v>31924.81</v>
      </c>
      <c r="E107" s="105">
        <v>220.4</v>
      </c>
      <c r="F107" s="105">
        <v>0</v>
      </c>
      <c r="G107" s="105">
        <f t="shared" si="29"/>
        <v>31704.41</v>
      </c>
    </row>
    <row r="108" spans="1:7" ht="15">
      <c r="A108" s="106" t="s">
        <v>336</v>
      </c>
      <c r="B108" s="105">
        <v>20565436.6</v>
      </c>
      <c r="C108" s="105">
        <v>0</v>
      </c>
      <c r="D108" s="105">
        <f t="shared" si="28"/>
        <v>20565436.6</v>
      </c>
      <c r="E108" s="105">
        <v>3323882.49</v>
      </c>
      <c r="F108" s="105">
        <v>0</v>
      </c>
      <c r="G108" s="105">
        <f t="shared" si="29"/>
        <v>17241554.11</v>
      </c>
    </row>
    <row r="109" spans="1:7" ht="15">
      <c r="A109" s="106" t="s">
        <v>337</v>
      </c>
      <c r="B109" s="105"/>
      <c r="C109" s="105"/>
      <c r="D109" s="105">
        <f t="shared" si="28"/>
        <v>0</v>
      </c>
      <c r="E109" s="105"/>
      <c r="F109" s="105"/>
      <c r="G109" s="105">
        <f t="shared" si="29"/>
        <v>0</v>
      </c>
    </row>
    <row r="110" spans="1:7" ht="15">
      <c r="A110" s="106" t="s">
        <v>338</v>
      </c>
      <c r="B110" s="105"/>
      <c r="C110" s="105"/>
      <c r="D110" s="105">
        <f t="shared" si="28"/>
        <v>0</v>
      </c>
      <c r="E110" s="105"/>
      <c r="F110" s="105"/>
      <c r="G110" s="105">
        <f t="shared" si="29"/>
        <v>0</v>
      </c>
    </row>
    <row r="111" spans="1:7" ht="15">
      <c r="A111" s="106" t="s">
        <v>339</v>
      </c>
      <c r="B111" s="105"/>
      <c r="C111" s="105"/>
      <c r="D111" s="105">
        <f t="shared" si="28"/>
        <v>0</v>
      </c>
      <c r="E111" s="105"/>
      <c r="F111" s="105"/>
      <c r="G111" s="105">
        <f t="shared" si="29"/>
        <v>0</v>
      </c>
    </row>
    <row r="112" spans="1:7" ht="15">
      <c r="A112" s="106" t="s">
        <v>340</v>
      </c>
      <c r="B112" s="105">
        <v>3800000</v>
      </c>
      <c r="C112" s="105">
        <v>4</v>
      </c>
      <c r="D112" s="105">
        <f t="shared" si="28"/>
        <v>3800004</v>
      </c>
      <c r="E112" s="105">
        <v>1056576</v>
      </c>
      <c r="F112" s="105">
        <v>1056576</v>
      </c>
      <c r="G112" s="105">
        <f t="shared" si="29"/>
        <v>2743428</v>
      </c>
    </row>
    <row r="113" spans="1:7" ht="15">
      <c r="A113" s="104" t="s">
        <v>341</v>
      </c>
      <c r="B113" s="105">
        <f aca="true" t="shared" si="30" ref="B113:G113">SUM(B114:B122)</f>
        <v>23000000</v>
      </c>
      <c r="C113" s="105">
        <f t="shared" si="30"/>
        <v>10719040.99</v>
      </c>
      <c r="D113" s="105">
        <f t="shared" si="30"/>
        <v>33719040.99</v>
      </c>
      <c r="E113" s="105">
        <f t="shared" si="30"/>
        <v>9207775.09</v>
      </c>
      <c r="F113" s="105">
        <f t="shared" si="30"/>
        <v>6204948.46</v>
      </c>
      <c r="G113" s="105">
        <f t="shared" si="30"/>
        <v>24511265.900000002</v>
      </c>
    </row>
    <row r="114" spans="1:7" ht="15">
      <c r="A114" s="106" t="s">
        <v>342</v>
      </c>
      <c r="B114" s="105"/>
      <c r="C114" s="105"/>
      <c r="D114" s="105">
        <f aca="true" t="shared" si="31" ref="D114:D122">B114+C114</f>
        <v>0</v>
      </c>
      <c r="E114" s="105"/>
      <c r="F114" s="105"/>
      <c r="G114" s="105">
        <f aca="true" t="shared" si="32" ref="G114:G122">D114-E114</f>
        <v>0</v>
      </c>
    </row>
    <row r="115" spans="1:7" ht="15">
      <c r="A115" s="106" t="s">
        <v>343</v>
      </c>
      <c r="B115" s="105"/>
      <c r="C115" s="105"/>
      <c r="D115" s="105">
        <f t="shared" si="31"/>
        <v>0</v>
      </c>
      <c r="E115" s="105"/>
      <c r="F115" s="105"/>
      <c r="G115" s="105">
        <f t="shared" si="32"/>
        <v>0</v>
      </c>
    </row>
    <row r="116" spans="1:7" ht="15">
      <c r="A116" s="106" t="s">
        <v>344</v>
      </c>
      <c r="B116" s="105">
        <v>23000000</v>
      </c>
      <c r="C116" s="105">
        <v>10719040.99</v>
      </c>
      <c r="D116" s="105">
        <f t="shared" si="31"/>
        <v>33719040.99</v>
      </c>
      <c r="E116" s="105">
        <v>9207775.09</v>
      </c>
      <c r="F116" s="105">
        <v>6204948.46</v>
      </c>
      <c r="G116" s="105">
        <f t="shared" si="32"/>
        <v>24511265.900000002</v>
      </c>
    </row>
    <row r="117" spans="1:7" ht="15">
      <c r="A117" s="106" t="s">
        <v>345</v>
      </c>
      <c r="B117" s="105"/>
      <c r="C117" s="105"/>
      <c r="D117" s="105">
        <f t="shared" si="31"/>
        <v>0</v>
      </c>
      <c r="E117" s="105"/>
      <c r="F117" s="105"/>
      <c r="G117" s="105">
        <f t="shared" si="32"/>
        <v>0</v>
      </c>
    </row>
    <row r="118" spans="1:7" ht="15">
      <c r="A118" s="106" t="s">
        <v>346</v>
      </c>
      <c r="B118" s="105"/>
      <c r="C118" s="105"/>
      <c r="D118" s="105">
        <f t="shared" si="31"/>
        <v>0</v>
      </c>
      <c r="E118" s="105"/>
      <c r="F118" s="105"/>
      <c r="G118" s="105">
        <f t="shared" si="32"/>
        <v>0</v>
      </c>
    </row>
    <row r="119" spans="1:7" ht="15">
      <c r="A119" s="106" t="s">
        <v>347</v>
      </c>
      <c r="B119" s="105"/>
      <c r="C119" s="105"/>
      <c r="D119" s="105">
        <f t="shared" si="31"/>
        <v>0</v>
      </c>
      <c r="E119" s="105"/>
      <c r="F119" s="105"/>
      <c r="G119" s="105">
        <f t="shared" si="32"/>
        <v>0</v>
      </c>
    </row>
    <row r="120" spans="1:7" ht="15">
      <c r="A120" s="106" t="s">
        <v>348</v>
      </c>
      <c r="B120" s="105"/>
      <c r="C120" s="105"/>
      <c r="D120" s="105">
        <f t="shared" si="31"/>
        <v>0</v>
      </c>
      <c r="E120" s="105"/>
      <c r="F120" s="105"/>
      <c r="G120" s="105">
        <f t="shared" si="32"/>
        <v>0</v>
      </c>
    </row>
    <row r="121" spans="1:7" ht="15">
      <c r="A121" s="106" t="s">
        <v>349</v>
      </c>
      <c r="B121" s="105"/>
      <c r="C121" s="105"/>
      <c r="D121" s="105">
        <f t="shared" si="31"/>
        <v>0</v>
      </c>
      <c r="E121" s="105"/>
      <c r="F121" s="105"/>
      <c r="G121" s="105">
        <f t="shared" si="32"/>
        <v>0</v>
      </c>
    </row>
    <row r="122" spans="1:7" ht="15">
      <c r="A122" s="106" t="s">
        <v>350</v>
      </c>
      <c r="B122" s="105"/>
      <c r="C122" s="105"/>
      <c r="D122" s="105">
        <f t="shared" si="31"/>
        <v>0</v>
      </c>
      <c r="E122" s="105"/>
      <c r="F122" s="105"/>
      <c r="G122" s="105">
        <f t="shared" si="32"/>
        <v>0</v>
      </c>
    </row>
    <row r="123" spans="1:7" ht="15">
      <c r="A123" s="104" t="s">
        <v>351</v>
      </c>
      <c r="B123" s="105">
        <f aca="true" t="shared" si="33" ref="B123:G123">SUM(B124:B132)</f>
        <v>100000</v>
      </c>
      <c r="C123" s="105">
        <f t="shared" si="33"/>
        <v>0</v>
      </c>
      <c r="D123" s="105">
        <f t="shared" si="33"/>
        <v>100000</v>
      </c>
      <c r="E123" s="105">
        <f t="shared" si="33"/>
        <v>0</v>
      </c>
      <c r="F123" s="105">
        <f t="shared" si="33"/>
        <v>0</v>
      </c>
      <c r="G123" s="105">
        <f t="shared" si="33"/>
        <v>100000</v>
      </c>
    </row>
    <row r="124" spans="1:7" ht="15">
      <c r="A124" s="106" t="s">
        <v>352</v>
      </c>
      <c r="B124" s="105">
        <v>100000</v>
      </c>
      <c r="C124" s="105">
        <v>0</v>
      </c>
      <c r="D124" s="105">
        <f aca="true" t="shared" si="34" ref="D124:D132">B124+C124</f>
        <v>100000</v>
      </c>
      <c r="E124" s="105">
        <v>0</v>
      </c>
      <c r="F124" s="105">
        <v>0</v>
      </c>
      <c r="G124" s="105">
        <f aca="true" t="shared" si="35" ref="G124:G132">D124-E124</f>
        <v>100000</v>
      </c>
    </row>
    <row r="125" spans="1:7" ht="15">
      <c r="A125" s="106" t="s">
        <v>353</v>
      </c>
      <c r="B125" s="105"/>
      <c r="C125" s="105"/>
      <c r="D125" s="105">
        <f t="shared" si="34"/>
        <v>0</v>
      </c>
      <c r="E125" s="105"/>
      <c r="F125" s="105"/>
      <c r="G125" s="105">
        <f t="shared" si="35"/>
        <v>0</v>
      </c>
    </row>
    <row r="126" spans="1:7" ht="15">
      <c r="A126" s="106" t="s">
        <v>354</v>
      </c>
      <c r="B126" s="105"/>
      <c r="C126" s="105"/>
      <c r="D126" s="105">
        <f t="shared" si="34"/>
        <v>0</v>
      </c>
      <c r="E126" s="105"/>
      <c r="F126" s="105"/>
      <c r="G126" s="105">
        <f t="shared" si="35"/>
        <v>0</v>
      </c>
    </row>
    <row r="127" spans="1:7" ht="15">
      <c r="A127" s="106" t="s">
        <v>355</v>
      </c>
      <c r="B127" s="105"/>
      <c r="C127" s="105"/>
      <c r="D127" s="105">
        <f t="shared" si="34"/>
        <v>0</v>
      </c>
      <c r="E127" s="105"/>
      <c r="F127" s="105"/>
      <c r="G127" s="105">
        <f t="shared" si="35"/>
        <v>0</v>
      </c>
    </row>
    <row r="128" spans="1:7" ht="15">
      <c r="A128" s="106" t="s">
        <v>356</v>
      </c>
      <c r="B128" s="105"/>
      <c r="C128" s="105"/>
      <c r="D128" s="105">
        <f t="shared" si="34"/>
        <v>0</v>
      </c>
      <c r="E128" s="105"/>
      <c r="F128" s="105"/>
      <c r="G128" s="105">
        <f t="shared" si="35"/>
        <v>0</v>
      </c>
    </row>
    <row r="129" spans="1:7" ht="15">
      <c r="A129" s="106" t="s">
        <v>357</v>
      </c>
      <c r="B129" s="105"/>
      <c r="C129" s="105"/>
      <c r="D129" s="105">
        <f t="shared" si="34"/>
        <v>0</v>
      </c>
      <c r="E129" s="105"/>
      <c r="F129" s="105"/>
      <c r="G129" s="105">
        <f t="shared" si="35"/>
        <v>0</v>
      </c>
    </row>
    <row r="130" spans="1:7" ht="15">
      <c r="A130" s="106" t="s">
        <v>358</v>
      </c>
      <c r="B130" s="105"/>
      <c r="C130" s="105"/>
      <c r="D130" s="105">
        <f t="shared" si="34"/>
        <v>0</v>
      </c>
      <c r="E130" s="105"/>
      <c r="F130" s="105"/>
      <c r="G130" s="105">
        <f t="shared" si="35"/>
        <v>0</v>
      </c>
    </row>
    <row r="131" spans="1:7" ht="15">
      <c r="A131" s="106" t="s">
        <v>359</v>
      </c>
      <c r="B131" s="105"/>
      <c r="C131" s="105"/>
      <c r="D131" s="105">
        <f t="shared" si="34"/>
        <v>0</v>
      </c>
      <c r="E131" s="105"/>
      <c r="F131" s="105"/>
      <c r="G131" s="105">
        <f t="shared" si="35"/>
        <v>0</v>
      </c>
    </row>
    <row r="132" spans="1:7" ht="15">
      <c r="A132" s="106" t="s">
        <v>360</v>
      </c>
      <c r="B132" s="105"/>
      <c r="C132" s="105"/>
      <c r="D132" s="105">
        <f t="shared" si="34"/>
        <v>0</v>
      </c>
      <c r="E132" s="105"/>
      <c r="F132" s="105"/>
      <c r="G132" s="105">
        <f t="shared" si="35"/>
        <v>0</v>
      </c>
    </row>
    <row r="133" spans="1:7" ht="15">
      <c r="A133" s="104" t="s">
        <v>361</v>
      </c>
      <c r="B133" s="105">
        <f aca="true" t="shared" si="36" ref="B133:G133">SUM(B134:B136)</f>
        <v>29029605.28</v>
      </c>
      <c r="C133" s="105">
        <f t="shared" si="36"/>
        <v>37924878.01</v>
      </c>
      <c r="D133" s="105">
        <f t="shared" si="36"/>
        <v>66954483.29</v>
      </c>
      <c r="E133" s="105">
        <f t="shared" si="36"/>
        <v>29338617.51</v>
      </c>
      <c r="F133" s="105">
        <f t="shared" si="36"/>
        <v>26632063.15</v>
      </c>
      <c r="G133" s="105">
        <f t="shared" si="36"/>
        <v>37615865.78</v>
      </c>
    </row>
    <row r="134" spans="1:7" ht="15">
      <c r="A134" s="106" t="s">
        <v>362</v>
      </c>
      <c r="B134" s="105">
        <v>29029605.28</v>
      </c>
      <c r="C134" s="105">
        <v>37924878.01</v>
      </c>
      <c r="D134" s="105">
        <f aca="true" t="shared" si="37" ref="D134:D157">B134+C134</f>
        <v>66954483.29</v>
      </c>
      <c r="E134" s="105">
        <v>29338617.51</v>
      </c>
      <c r="F134" s="105">
        <v>26632063.15</v>
      </c>
      <c r="G134" s="105">
        <f>D134-E134</f>
        <v>37615865.78</v>
      </c>
    </row>
    <row r="135" spans="1:7" ht="15">
      <c r="A135" s="106" t="s">
        <v>363</v>
      </c>
      <c r="B135" s="105"/>
      <c r="C135" s="105"/>
      <c r="D135" s="105">
        <f t="shared" si="37"/>
        <v>0</v>
      </c>
      <c r="E135" s="105"/>
      <c r="F135" s="105"/>
      <c r="G135" s="105">
        <f>D135-E135</f>
        <v>0</v>
      </c>
    </row>
    <row r="136" spans="1:7" ht="15">
      <c r="A136" s="106" t="s">
        <v>364</v>
      </c>
      <c r="B136" s="105"/>
      <c r="C136" s="105"/>
      <c r="D136" s="105">
        <f t="shared" si="37"/>
        <v>0</v>
      </c>
      <c r="E136" s="105"/>
      <c r="F136" s="105"/>
      <c r="G136" s="105">
        <f>D136-E136</f>
        <v>0</v>
      </c>
    </row>
    <row r="137" spans="1:7" ht="15">
      <c r="A137" s="104" t="s">
        <v>365</v>
      </c>
      <c r="B137" s="105">
        <f aca="true" t="shared" si="38" ref="B137:G137">SUM(B138:B142,B144:B145)</f>
        <v>0</v>
      </c>
      <c r="C137" s="105">
        <f t="shared" si="38"/>
        <v>0</v>
      </c>
      <c r="D137" s="105">
        <f t="shared" si="38"/>
        <v>0</v>
      </c>
      <c r="E137" s="105">
        <f t="shared" si="38"/>
        <v>0</v>
      </c>
      <c r="F137" s="105">
        <f t="shared" si="38"/>
        <v>0</v>
      </c>
      <c r="G137" s="105">
        <f t="shared" si="38"/>
        <v>0</v>
      </c>
    </row>
    <row r="138" spans="1:7" ht="15">
      <c r="A138" s="106" t="s">
        <v>366</v>
      </c>
      <c r="B138" s="105"/>
      <c r="C138" s="105"/>
      <c r="D138" s="105">
        <f t="shared" si="37"/>
        <v>0</v>
      </c>
      <c r="E138" s="105"/>
      <c r="F138" s="105"/>
      <c r="G138" s="105">
        <f aca="true" t="shared" si="39" ref="G138:G145">D138-E138</f>
        <v>0</v>
      </c>
    </row>
    <row r="139" spans="1:7" ht="15">
      <c r="A139" s="106" t="s">
        <v>367</v>
      </c>
      <c r="B139" s="105"/>
      <c r="C139" s="105"/>
      <c r="D139" s="105">
        <f t="shared" si="37"/>
        <v>0</v>
      </c>
      <c r="E139" s="105"/>
      <c r="F139" s="105"/>
      <c r="G139" s="105">
        <f t="shared" si="39"/>
        <v>0</v>
      </c>
    </row>
    <row r="140" spans="1:7" ht="15">
      <c r="A140" s="106" t="s">
        <v>368</v>
      </c>
      <c r="B140" s="105"/>
      <c r="C140" s="105"/>
      <c r="D140" s="105">
        <f t="shared" si="37"/>
        <v>0</v>
      </c>
      <c r="E140" s="105"/>
      <c r="F140" s="105"/>
      <c r="G140" s="105">
        <f t="shared" si="39"/>
        <v>0</v>
      </c>
    </row>
    <row r="141" spans="1:7" ht="15">
      <c r="A141" s="106" t="s">
        <v>369</v>
      </c>
      <c r="B141" s="105"/>
      <c r="C141" s="105"/>
      <c r="D141" s="105">
        <f t="shared" si="37"/>
        <v>0</v>
      </c>
      <c r="E141" s="105"/>
      <c r="F141" s="105"/>
      <c r="G141" s="105">
        <f t="shared" si="39"/>
        <v>0</v>
      </c>
    </row>
    <row r="142" spans="1:7" ht="15">
      <c r="A142" s="106" t="s">
        <v>370</v>
      </c>
      <c r="B142" s="105"/>
      <c r="C142" s="105"/>
      <c r="D142" s="105">
        <f t="shared" si="37"/>
        <v>0</v>
      </c>
      <c r="E142" s="105"/>
      <c r="F142" s="105"/>
      <c r="G142" s="105">
        <f t="shared" si="39"/>
        <v>0</v>
      </c>
    </row>
    <row r="143" spans="1:7" ht="15">
      <c r="A143" s="106" t="s">
        <v>371</v>
      </c>
      <c r="B143" s="105"/>
      <c r="C143" s="105"/>
      <c r="D143" s="105">
        <f t="shared" si="37"/>
        <v>0</v>
      </c>
      <c r="E143" s="105"/>
      <c r="F143" s="105"/>
      <c r="G143" s="105">
        <f t="shared" si="39"/>
        <v>0</v>
      </c>
    </row>
    <row r="144" spans="1:7" ht="15">
      <c r="A144" s="106" t="s">
        <v>372</v>
      </c>
      <c r="B144" s="105"/>
      <c r="C144" s="105"/>
      <c r="D144" s="105">
        <f t="shared" si="37"/>
        <v>0</v>
      </c>
      <c r="E144" s="105"/>
      <c r="F144" s="105"/>
      <c r="G144" s="105">
        <f t="shared" si="39"/>
        <v>0</v>
      </c>
    </row>
    <row r="145" spans="1:7" ht="15">
      <c r="A145" s="106" t="s">
        <v>373</v>
      </c>
      <c r="B145" s="105"/>
      <c r="C145" s="105"/>
      <c r="D145" s="105">
        <f t="shared" si="37"/>
        <v>0</v>
      </c>
      <c r="E145" s="105"/>
      <c r="F145" s="105"/>
      <c r="G145" s="105">
        <f t="shared" si="39"/>
        <v>0</v>
      </c>
    </row>
    <row r="146" spans="1:7" ht="15">
      <c r="A146" s="104" t="s">
        <v>374</v>
      </c>
      <c r="B146" s="105">
        <f aca="true" t="shared" si="40" ref="B146:G146">SUM(B147:B149)</f>
        <v>9600000</v>
      </c>
      <c r="C146" s="105">
        <f t="shared" si="40"/>
        <v>4130850.46</v>
      </c>
      <c r="D146" s="105">
        <f t="shared" si="40"/>
        <v>13730850.46</v>
      </c>
      <c r="E146" s="105">
        <f t="shared" si="40"/>
        <v>4130850.46</v>
      </c>
      <c r="F146" s="105">
        <f t="shared" si="40"/>
        <v>0</v>
      </c>
      <c r="G146" s="105">
        <f t="shared" si="40"/>
        <v>9600000</v>
      </c>
    </row>
    <row r="147" spans="1:7" ht="15">
      <c r="A147" s="106" t="s">
        <v>375</v>
      </c>
      <c r="B147" s="105"/>
      <c r="C147" s="105"/>
      <c r="D147" s="105">
        <f t="shared" si="37"/>
        <v>0</v>
      </c>
      <c r="E147" s="105"/>
      <c r="F147" s="105"/>
      <c r="G147" s="105">
        <f>D147-E147</f>
        <v>0</v>
      </c>
    </row>
    <row r="148" spans="1:7" ht="15">
      <c r="A148" s="106" t="s">
        <v>376</v>
      </c>
      <c r="B148" s="105"/>
      <c r="C148" s="105"/>
      <c r="D148" s="105">
        <f t="shared" si="37"/>
        <v>0</v>
      </c>
      <c r="E148" s="105"/>
      <c r="F148" s="105"/>
      <c r="G148" s="105">
        <f>D148-E148</f>
        <v>0</v>
      </c>
    </row>
    <row r="149" spans="1:7" ht="15">
      <c r="A149" s="106" t="s">
        <v>377</v>
      </c>
      <c r="B149" s="105">
        <v>9600000</v>
      </c>
      <c r="C149" s="105">
        <v>4130850.46</v>
      </c>
      <c r="D149" s="105">
        <f t="shared" si="37"/>
        <v>13730850.46</v>
      </c>
      <c r="E149" s="105">
        <v>4130850.46</v>
      </c>
      <c r="F149" s="105">
        <v>0</v>
      </c>
      <c r="G149" s="105">
        <f>D149-E149</f>
        <v>9600000</v>
      </c>
    </row>
    <row r="150" spans="1:7" ht="15">
      <c r="A150" s="104" t="s">
        <v>378</v>
      </c>
      <c r="B150" s="105">
        <f aca="true" t="shared" si="41" ref="B150:G150">SUM(B151:B157)</f>
        <v>0</v>
      </c>
      <c r="C150" s="105">
        <f t="shared" si="41"/>
        <v>0</v>
      </c>
      <c r="D150" s="105">
        <f t="shared" si="41"/>
        <v>0</v>
      </c>
      <c r="E150" s="105">
        <f t="shared" si="41"/>
        <v>0</v>
      </c>
      <c r="F150" s="105">
        <f t="shared" si="41"/>
        <v>0</v>
      </c>
      <c r="G150" s="105">
        <f t="shared" si="41"/>
        <v>0</v>
      </c>
    </row>
    <row r="151" spans="1:7" ht="15">
      <c r="A151" s="106" t="s">
        <v>379</v>
      </c>
      <c r="B151" s="105"/>
      <c r="C151" s="105"/>
      <c r="D151" s="105">
        <f t="shared" si="37"/>
        <v>0</v>
      </c>
      <c r="E151" s="105"/>
      <c r="F151" s="105"/>
      <c r="G151" s="105">
        <f aca="true" t="shared" si="42" ref="G151:G157">D151-E151</f>
        <v>0</v>
      </c>
    </row>
    <row r="152" spans="1:7" ht="15">
      <c r="A152" s="106" t="s">
        <v>380</v>
      </c>
      <c r="B152" s="105"/>
      <c r="C152" s="105"/>
      <c r="D152" s="105">
        <f t="shared" si="37"/>
        <v>0</v>
      </c>
      <c r="E152" s="105"/>
      <c r="F152" s="105"/>
      <c r="G152" s="105">
        <f t="shared" si="42"/>
        <v>0</v>
      </c>
    </row>
    <row r="153" spans="1:7" ht="15">
      <c r="A153" s="106" t="s">
        <v>381</v>
      </c>
      <c r="B153" s="105"/>
      <c r="C153" s="105"/>
      <c r="D153" s="105">
        <f t="shared" si="37"/>
        <v>0</v>
      </c>
      <c r="E153" s="105"/>
      <c r="F153" s="105"/>
      <c r="G153" s="105">
        <f t="shared" si="42"/>
        <v>0</v>
      </c>
    </row>
    <row r="154" spans="1:7" ht="15">
      <c r="A154" s="110" t="s">
        <v>382</v>
      </c>
      <c r="B154" s="105"/>
      <c r="C154" s="105"/>
      <c r="D154" s="105">
        <f t="shared" si="37"/>
        <v>0</v>
      </c>
      <c r="E154" s="105"/>
      <c r="F154" s="105"/>
      <c r="G154" s="105">
        <f t="shared" si="42"/>
        <v>0</v>
      </c>
    </row>
    <row r="155" spans="1:7" ht="15">
      <c r="A155" s="106" t="s">
        <v>383</v>
      </c>
      <c r="B155" s="105"/>
      <c r="C155" s="105"/>
      <c r="D155" s="105">
        <f t="shared" si="37"/>
        <v>0</v>
      </c>
      <c r="E155" s="105"/>
      <c r="F155" s="105"/>
      <c r="G155" s="105">
        <f t="shared" si="42"/>
        <v>0</v>
      </c>
    </row>
    <row r="156" spans="1:7" ht="15">
      <c r="A156" s="106" t="s">
        <v>384</v>
      </c>
      <c r="B156" s="105"/>
      <c r="C156" s="105"/>
      <c r="D156" s="105">
        <f t="shared" si="37"/>
        <v>0</v>
      </c>
      <c r="E156" s="105"/>
      <c r="F156" s="105"/>
      <c r="G156" s="105">
        <f t="shared" si="42"/>
        <v>0</v>
      </c>
    </row>
    <row r="157" spans="1:7" ht="15">
      <c r="A157" s="106" t="s">
        <v>385</v>
      </c>
      <c r="B157" s="105"/>
      <c r="C157" s="105"/>
      <c r="D157" s="105">
        <f t="shared" si="37"/>
        <v>0</v>
      </c>
      <c r="E157" s="105"/>
      <c r="F157" s="105"/>
      <c r="G157" s="105">
        <f t="shared" si="42"/>
        <v>0</v>
      </c>
    </row>
    <row r="158" spans="1:7" ht="15">
      <c r="A158" s="111"/>
      <c r="B158" s="108"/>
      <c r="C158" s="108"/>
      <c r="D158" s="108"/>
      <c r="E158" s="108"/>
      <c r="F158" s="108"/>
      <c r="G158" s="108"/>
    </row>
    <row r="159" spans="1:7" ht="15">
      <c r="A159" s="112" t="s">
        <v>387</v>
      </c>
      <c r="B159" s="103">
        <f aca="true" t="shared" si="43" ref="B159:G159">B9+B84</f>
        <v>294009465.36</v>
      </c>
      <c r="C159" s="103">
        <f t="shared" si="43"/>
        <v>64221437.2</v>
      </c>
      <c r="D159" s="103">
        <f t="shared" si="43"/>
        <v>358230902.56</v>
      </c>
      <c r="E159" s="103">
        <f t="shared" si="43"/>
        <v>109179730.49000001</v>
      </c>
      <c r="F159" s="103">
        <f t="shared" si="43"/>
        <v>71725528.13999999</v>
      </c>
      <c r="G159" s="103">
        <f t="shared" si="43"/>
        <v>249051172.07</v>
      </c>
    </row>
    <row r="160" spans="1:7" ht="15">
      <c r="A160" s="113"/>
      <c r="B160" s="114"/>
      <c r="C160" s="114"/>
      <c r="D160" s="114"/>
      <c r="E160" s="114"/>
      <c r="F160" s="114"/>
      <c r="G160" s="114"/>
    </row>
    <row r="161" ht="15">
      <c r="A161" s="115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E37" sqref="E37"/>
    </sheetView>
  </sheetViews>
  <sheetFormatPr defaultColWidth="11.421875" defaultRowHeight="15"/>
  <cols>
    <col min="1" max="1" width="47.8515625" style="0" bestFit="1" customWidth="1"/>
    <col min="2" max="2" width="22.00390625" style="0" bestFit="1" customWidth="1"/>
    <col min="3" max="3" width="20.140625" style="0" bestFit="1" customWidth="1"/>
    <col min="4" max="4" width="22.00390625" style="0" bestFit="1" customWidth="1"/>
    <col min="5" max="5" width="21.140625" style="0" bestFit="1" customWidth="1"/>
    <col min="6" max="6" width="20.57421875" style="0" bestFit="1" customWidth="1"/>
    <col min="7" max="7" width="21.57421875" style="0" bestFit="1" customWidth="1"/>
  </cols>
  <sheetData>
    <row r="1" spans="1:7" ht="21">
      <c r="A1" s="158" t="s">
        <v>388</v>
      </c>
      <c r="B1" s="158"/>
      <c r="C1" s="158"/>
      <c r="D1" s="158"/>
      <c r="E1" s="158"/>
      <c r="F1" s="158"/>
      <c r="G1" s="158"/>
    </row>
    <row r="2" spans="1:7" ht="15">
      <c r="A2" s="138" t="s">
        <v>122</v>
      </c>
      <c r="B2" s="139"/>
      <c r="C2" s="139"/>
      <c r="D2" s="139"/>
      <c r="E2" s="139"/>
      <c r="F2" s="139"/>
      <c r="G2" s="140"/>
    </row>
    <row r="3" spans="1:7" ht="15">
      <c r="A3" s="141" t="s">
        <v>304</v>
      </c>
      <c r="B3" s="142"/>
      <c r="C3" s="142"/>
      <c r="D3" s="142"/>
      <c r="E3" s="142"/>
      <c r="F3" s="142"/>
      <c r="G3" s="143"/>
    </row>
    <row r="4" spans="1:7" ht="15">
      <c r="A4" s="141" t="s">
        <v>389</v>
      </c>
      <c r="B4" s="142"/>
      <c r="C4" s="142"/>
      <c r="D4" s="142"/>
      <c r="E4" s="142"/>
      <c r="F4" s="142"/>
      <c r="G4" s="143"/>
    </row>
    <row r="5" spans="1:7" ht="15">
      <c r="A5" s="144" t="s">
        <v>168</v>
      </c>
      <c r="B5" s="145"/>
      <c r="C5" s="145"/>
      <c r="D5" s="145"/>
      <c r="E5" s="145"/>
      <c r="F5" s="145"/>
      <c r="G5" s="146"/>
    </row>
    <row r="6" spans="1:7" ht="15">
      <c r="A6" s="147" t="s">
        <v>2</v>
      </c>
      <c r="B6" s="148"/>
      <c r="C6" s="148"/>
      <c r="D6" s="148"/>
      <c r="E6" s="148"/>
      <c r="F6" s="148"/>
      <c r="G6" s="149"/>
    </row>
    <row r="7" spans="1:7" ht="15">
      <c r="A7" s="153" t="s">
        <v>4</v>
      </c>
      <c r="B7" s="162" t="s">
        <v>306</v>
      </c>
      <c r="C7" s="162"/>
      <c r="D7" s="162"/>
      <c r="E7" s="162"/>
      <c r="F7" s="162"/>
      <c r="G7" s="163" t="s">
        <v>307</v>
      </c>
    </row>
    <row r="8" spans="1:7" ht="30">
      <c r="A8" s="154"/>
      <c r="B8" s="116" t="s">
        <v>308</v>
      </c>
      <c r="C8" s="117" t="s">
        <v>238</v>
      </c>
      <c r="D8" s="116" t="s">
        <v>239</v>
      </c>
      <c r="E8" s="116" t="s">
        <v>194</v>
      </c>
      <c r="F8" s="116" t="s">
        <v>211</v>
      </c>
      <c r="G8" s="164"/>
    </row>
    <row r="9" spans="1:7" ht="15">
      <c r="A9" s="91" t="s">
        <v>390</v>
      </c>
      <c r="B9" s="118">
        <f aca="true" t="shared" si="0" ref="B9:G9">SUM(B10:B18)</f>
        <v>160032990.94</v>
      </c>
      <c r="C9" s="118">
        <f t="shared" si="0"/>
        <v>10679551.02</v>
      </c>
      <c r="D9" s="118">
        <f t="shared" si="0"/>
        <v>170712541.96</v>
      </c>
      <c r="E9" s="118">
        <f t="shared" si="0"/>
        <v>55870778.16</v>
      </c>
      <c r="F9" s="118">
        <f t="shared" si="0"/>
        <v>37831940.53</v>
      </c>
      <c r="G9" s="118">
        <f t="shared" si="0"/>
        <v>114841763.8</v>
      </c>
    </row>
    <row r="10" spans="1:7" ht="15">
      <c r="A10" s="119">
        <v>3111</v>
      </c>
      <c r="B10" s="59">
        <v>160032990.94</v>
      </c>
      <c r="C10" s="59">
        <v>0</v>
      </c>
      <c r="D10" s="59">
        <f>B10+C10</f>
        <v>160032990.94</v>
      </c>
      <c r="E10" s="59">
        <v>55870778.16</v>
      </c>
      <c r="F10" s="59">
        <v>37831940.53</v>
      </c>
      <c r="G10" s="59">
        <f>D10-E10</f>
        <v>104162212.78</v>
      </c>
    </row>
    <row r="11" spans="1:7" ht="15">
      <c r="A11" s="119">
        <v>3111</v>
      </c>
      <c r="B11" s="59">
        <v>0</v>
      </c>
      <c r="C11" s="59">
        <v>10679551.02</v>
      </c>
      <c r="D11" s="59">
        <f aca="true" t="shared" si="1" ref="D11:D17">B11+C11</f>
        <v>10679551.02</v>
      </c>
      <c r="E11" s="59">
        <v>0</v>
      </c>
      <c r="F11" s="59">
        <v>0</v>
      </c>
      <c r="G11" s="59">
        <f aca="true" t="shared" si="2" ref="G11:G17">D11-E11</f>
        <v>10679551.02</v>
      </c>
    </row>
    <row r="12" spans="1:7" ht="15">
      <c r="A12" s="120" t="s">
        <v>391</v>
      </c>
      <c r="B12" s="59"/>
      <c r="C12" s="59"/>
      <c r="D12" s="59">
        <f t="shared" si="1"/>
        <v>0</v>
      </c>
      <c r="E12" s="59"/>
      <c r="F12" s="59"/>
      <c r="G12" s="59">
        <f t="shared" si="2"/>
        <v>0</v>
      </c>
    </row>
    <row r="13" spans="1:7" ht="15">
      <c r="A13" s="120" t="s">
        <v>392</v>
      </c>
      <c r="B13" s="59"/>
      <c r="C13" s="59"/>
      <c r="D13" s="59">
        <f t="shared" si="1"/>
        <v>0</v>
      </c>
      <c r="E13" s="59"/>
      <c r="F13" s="59"/>
      <c r="G13" s="59">
        <f t="shared" si="2"/>
        <v>0</v>
      </c>
    </row>
    <row r="14" spans="1:7" ht="15">
      <c r="A14" s="120" t="s">
        <v>393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 ht="15">
      <c r="A15" s="120" t="s">
        <v>394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 ht="15">
      <c r="A16" s="120" t="s">
        <v>395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 ht="15">
      <c r="A17" s="120" t="s">
        <v>396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 ht="15">
      <c r="A18" s="46" t="s">
        <v>150</v>
      </c>
      <c r="B18" s="62"/>
      <c r="C18" s="62"/>
      <c r="D18" s="62"/>
      <c r="E18" s="62"/>
      <c r="F18" s="62"/>
      <c r="G18" s="62"/>
    </row>
    <row r="19" spans="1:7" ht="15">
      <c r="A19" s="16" t="s">
        <v>397</v>
      </c>
      <c r="B19" s="56">
        <f aca="true" t="shared" si="3" ref="B19:G19">SUM(B20:B28)</f>
        <v>133976474.42</v>
      </c>
      <c r="C19" s="56">
        <f t="shared" si="3"/>
        <v>53541886.18</v>
      </c>
      <c r="D19" s="56">
        <f t="shared" si="3"/>
        <v>187518360.6</v>
      </c>
      <c r="E19" s="56">
        <f t="shared" si="3"/>
        <v>53308952.33</v>
      </c>
      <c r="F19" s="56">
        <f t="shared" si="3"/>
        <v>6204948.46</v>
      </c>
      <c r="G19" s="56">
        <f t="shared" si="3"/>
        <v>134209408.27</v>
      </c>
    </row>
    <row r="20" spans="1:7" ht="15">
      <c r="A20" s="119">
        <v>3111</v>
      </c>
      <c r="B20" s="59">
        <v>133976474.42</v>
      </c>
      <c r="C20" s="59">
        <v>53541886.18</v>
      </c>
      <c r="D20" s="59">
        <f aca="true" t="shared" si="4" ref="D20:D28">B20+C20</f>
        <v>187518360.6</v>
      </c>
      <c r="E20" s="59">
        <v>53308952.33</v>
      </c>
      <c r="F20" s="59">
        <v>6204948.46</v>
      </c>
      <c r="G20" s="59">
        <f aca="true" t="shared" si="5" ref="G20:G28">D20-E20</f>
        <v>134209408.27</v>
      </c>
    </row>
    <row r="21" spans="1:7" ht="15">
      <c r="A21" s="120" t="s">
        <v>398</v>
      </c>
      <c r="B21" s="59"/>
      <c r="C21" s="59"/>
      <c r="D21" s="59">
        <f t="shared" si="4"/>
        <v>0</v>
      </c>
      <c r="E21" s="59"/>
      <c r="F21" s="59"/>
      <c r="G21" s="59">
        <f t="shared" si="5"/>
        <v>0</v>
      </c>
    </row>
    <row r="22" spans="1:7" ht="15">
      <c r="A22" s="120" t="s">
        <v>391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 ht="15">
      <c r="A23" s="120" t="s">
        <v>392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 ht="15">
      <c r="A24" s="120" t="s">
        <v>393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 ht="15">
      <c r="A25" s="120" t="s">
        <v>394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 ht="15">
      <c r="A26" s="120" t="s">
        <v>395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 ht="15">
      <c r="A27" s="120" t="s">
        <v>396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 ht="15">
      <c r="A28" s="46" t="s">
        <v>150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 ht="15">
      <c r="A29" s="16" t="s">
        <v>387</v>
      </c>
      <c r="B29" s="56">
        <f>B9+B19</f>
        <v>294009465.36</v>
      </c>
      <c r="C29" s="56">
        <f>C9+C19</f>
        <v>64221437.2</v>
      </c>
      <c r="D29" s="56">
        <f>B29+C29</f>
        <v>358230902.56</v>
      </c>
      <c r="E29" s="56">
        <f>E9+E19</f>
        <v>109179730.49</v>
      </c>
      <c r="F29" s="56">
        <f>F9+F19</f>
        <v>44036888.99</v>
      </c>
      <c r="G29" s="56">
        <f>D29-E29</f>
        <v>249051172.07</v>
      </c>
    </row>
    <row r="30" spans="1:7" ht="15">
      <c r="A30" s="63"/>
      <c r="B30" s="121"/>
      <c r="C30" s="121"/>
      <c r="D30" s="121"/>
      <c r="E30" s="121"/>
      <c r="F30" s="121"/>
      <c r="G30" s="121"/>
    </row>
    <row r="31" ht="15">
      <c r="A31" s="12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60" zoomScalePageLayoutView="0" workbookViewId="0" topLeftCell="A1">
      <selection activeCell="D28" sqref="D28"/>
    </sheetView>
  </sheetViews>
  <sheetFormatPr defaultColWidth="11.421875" defaultRowHeight="15"/>
  <cols>
    <col min="1" max="1" width="63.57421875" style="0" bestFit="1" customWidth="1"/>
    <col min="2" max="2" width="22.00390625" style="0" bestFit="1" customWidth="1"/>
    <col min="3" max="3" width="20.421875" style="0" bestFit="1" customWidth="1"/>
    <col min="4" max="4" width="22.00390625" style="0" bestFit="1" customWidth="1"/>
    <col min="5" max="5" width="21.140625" style="0" bestFit="1" customWidth="1"/>
    <col min="6" max="6" width="20.140625" style="0" bestFit="1" customWidth="1"/>
    <col min="7" max="7" width="22.00390625" style="0" bestFit="1" customWidth="1"/>
  </cols>
  <sheetData>
    <row r="1" spans="1:7" ht="21">
      <c r="A1" s="165" t="s">
        <v>399</v>
      </c>
      <c r="B1" s="166"/>
      <c r="C1" s="166"/>
      <c r="D1" s="166"/>
      <c r="E1" s="166"/>
      <c r="F1" s="166"/>
      <c r="G1" s="166"/>
    </row>
    <row r="2" spans="1:7" ht="15">
      <c r="A2" s="138" t="s">
        <v>122</v>
      </c>
      <c r="B2" s="139"/>
      <c r="C2" s="139"/>
      <c r="D2" s="139"/>
      <c r="E2" s="139"/>
      <c r="F2" s="139"/>
      <c r="G2" s="140"/>
    </row>
    <row r="3" spans="1:7" ht="15">
      <c r="A3" s="141" t="s">
        <v>400</v>
      </c>
      <c r="B3" s="142"/>
      <c r="C3" s="142"/>
      <c r="D3" s="142"/>
      <c r="E3" s="142"/>
      <c r="F3" s="142"/>
      <c r="G3" s="143"/>
    </row>
    <row r="4" spans="1:7" ht="15">
      <c r="A4" s="141" t="s">
        <v>401</v>
      </c>
      <c r="B4" s="142"/>
      <c r="C4" s="142"/>
      <c r="D4" s="142"/>
      <c r="E4" s="142"/>
      <c r="F4" s="142"/>
      <c r="G4" s="143"/>
    </row>
    <row r="5" spans="1:7" ht="15">
      <c r="A5" s="144" t="s">
        <v>168</v>
      </c>
      <c r="B5" s="145"/>
      <c r="C5" s="145"/>
      <c r="D5" s="145"/>
      <c r="E5" s="145"/>
      <c r="F5" s="145"/>
      <c r="G5" s="146"/>
    </row>
    <row r="6" spans="1:7" ht="15">
      <c r="A6" s="147" t="s">
        <v>2</v>
      </c>
      <c r="B6" s="148"/>
      <c r="C6" s="148"/>
      <c r="D6" s="148"/>
      <c r="E6" s="148"/>
      <c r="F6" s="148"/>
      <c r="G6" s="149"/>
    </row>
    <row r="7" spans="1:7" ht="15">
      <c r="A7" s="142" t="s">
        <v>4</v>
      </c>
      <c r="B7" s="147" t="s">
        <v>306</v>
      </c>
      <c r="C7" s="148"/>
      <c r="D7" s="148"/>
      <c r="E7" s="148"/>
      <c r="F7" s="149"/>
      <c r="G7" s="157" t="s">
        <v>402</v>
      </c>
    </row>
    <row r="8" spans="1:7" ht="45">
      <c r="A8" s="142"/>
      <c r="B8" s="90" t="s">
        <v>308</v>
      </c>
      <c r="C8" s="101" t="s">
        <v>403</v>
      </c>
      <c r="D8" s="90" t="s">
        <v>310</v>
      </c>
      <c r="E8" s="90" t="s">
        <v>194</v>
      </c>
      <c r="F8" s="123" t="s">
        <v>211</v>
      </c>
      <c r="G8" s="156"/>
    </row>
    <row r="9" spans="1:7" ht="15">
      <c r="A9" s="91" t="s">
        <v>404</v>
      </c>
      <c r="B9" s="124">
        <f aca="true" t="shared" si="0" ref="B9:G9">B10+B19+B27+B37</f>
        <v>160032990.94000003</v>
      </c>
      <c r="C9" s="124">
        <f t="shared" si="0"/>
        <v>10679551.02</v>
      </c>
      <c r="D9" s="124">
        <f t="shared" si="0"/>
        <v>170712541.95999998</v>
      </c>
      <c r="E9" s="124">
        <f t="shared" si="0"/>
        <v>55870778.16</v>
      </c>
      <c r="F9" s="124">
        <f t="shared" si="0"/>
        <v>37831940.53000001</v>
      </c>
      <c r="G9" s="124">
        <f t="shared" si="0"/>
        <v>114841763.79999998</v>
      </c>
    </row>
    <row r="10" spans="1:7" ht="15">
      <c r="A10" s="68" t="s">
        <v>405</v>
      </c>
      <c r="B10" s="125">
        <f aca="true" t="shared" si="1" ref="B10:G10">SUM(B11:B18)</f>
        <v>147891357.61</v>
      </c>
      <c r="C10" s="125">
        <f t="shared" si="1"/>
        <v>10499009.459999999</v>
      </c>
      <c r="D10" s="125">
        <f t="shared" si="1"/>
        <v>158390367.07</v>
      </c>
      <c r="E10" s="125">
        <f t="shared" si="1"/>
        <v>53298050.82</v>
      </c>
      <c r="F10" s="125">
        <f t="shared" si="1"/>
        <v>35470822.28000001</v>
      </c>
      <c r="G10" s="125">
        <f t="shared" si="1"/>
        <v>105092316.24999999</v>
      </c>
    </row>
    <row r="11" spans="1:7" ht="15">
      <c r="A11" s="93" t="s">
        <v>406</v>
      </c>
      <c r="B11" s="125">
        <v>14025102.08</v>
      </c>
      <c r="C11" s="125">
        <v>0</v>
      </c>
      <c r="D11" s="125">
        <f>B11+C11</f>
        <v>14025102.08</v>
      </c>
      <c r="E11" s="125">
        <v>2979364.82</v>
      </c>
      <c r="F11" s="125">
        <v>2426620.57</v>
      </c>
      <c r="G11" s="125">
        <f>D11-E11</f>
        <v>11045737.26</v>
      </c>
    </row>
    <row r="12" spans="1:7" ht="15">
      <c r="A12" s="93" t="s">
        <v>407</v>
      </c>
      <c r="B12" s="125"/>
      <c r="C12" s="125"/>
      <c r="D12" s="125">
        <f aca="true" t="shared" si="2" ref="D12:D18">B12+C12</f>
        <v>0</v>
      </c>
      <c r="E12" s="125"/>
      <c r="F12" s="125"/>
      <c r="G12" s="125">
        <f aca="true" t="shared" si="3" ref="G12:G18">D12-E12</f>
        <v>0</v>
      </c>
    </row>
    <row r="13" spans="1:7" ht="15">
      <c r="A13" s="93" t="s">
        <v>408</v>
      </c>
      <c r="B13" s="125">
        <v>77575478.75</v>
      </c>
      <c r="C13" s="125">
        <v>9114000.04</v>
      </c>
      <c r="D13" s="125">
        <f t="shared" si="2"/>
        <v>86689478.78999999</v>
      </c>
      <c r="E13" s="125">
        <v>26127930</v>
      </c>
      <c r="F13" s="125">
        <v>11345577.16</v>
      </c>
      <c r="G13" s="125">
        <f t="shared" si="3"/>
        <v>60561548.78999999</v>
      </c>
    </row>
    <row r="14" spans="1:7" ht="15">
      <c r="A14" s="93" t="s">
        <v>409</v>
      </c>
      <c r="B14" s="125"/>
      <c r="C14" s="125"/>
      <c r="D14" s="125">
        <f t="shared" si="2"/>
        <v>0</v>
      </c>
      <c r="E14" s="125"/>
      <c r="F14" s="125"/>
      <c r="G14" s="125">
        <f t="shared" si="3"/>
        <v>0</v>
      </c>
    </row>
    <row r="15" spans="1:7" ht="15">
      <c r="A15" s="93" t="s">
        <v>410</v>
      </c>
      <c r="B15" s="125">
        <v>27856279.53</v>
      </c>
      <c r="C15" s="125">
        <v>8</v>
      </c>
      <c r="D15" s="125">
        <f t="shared" si="2"/>
        <v>27856287.53</v>
      </c>
      <c r="E15" s="125">
        <v>11835045.76</v>
      </c>
      <c r="F15" s="125">
        <v>11480615.19</v>
      </c>
      <c r="G15" s="125">
        <f t="shared" si="3"/>
        <v>16021241.770000001</v>
      </c>
    </row>
    <row r="16" spans="1:7" ht="15">
      <c r="A16" s="93" t="s">
        <v>411</v>
      </c>
      <c r="B16" s="125"/>
      <c r="C16" s="125"/>
      <c r="D16" s="125">
        <f t="shared" si="2"/>
        <v>0</v>
      </c>
      <c r="E16" s="125"/>
      <c r="F16" s="125"/>
      <c r="G16" s="125">
        <f t="shared" si="3"/>
        <v>0</v>
      </c>
    </row>
    <row r="17" spans="1:7" ht="15">
      <c r="A17" s="93" t="s">
        <v>412</v>
      </c>
      <c r="B17" s="125">
        <v>22605266.76</v>
      </c>
      <c r="C17" s="125">
        <v>1385001.42</v>
      </c>
      <c r="D17" s="125">
        <f t="shared" si="2"/>
        <v>23990268.18</v>
      </c>
      <c r="E17" s="125">
        <v>11119866.71</v>
      </c>
      <c r="F17" s="125">
        <v>9507856.23</v>
      </c>
      <c r="G17" s="125">
        <f t="shared" si="3"/>
        <v>12870401.469999999</v>
      </c>
    </row>
    <row r="18" spans="1:7" ht="15">
      <c r="A18" s="93" t="s">
        <v>413</v>
      </c>
      <c r="B18" s="125">
        <v>5829230.49</v>
      </c>
      <c r="C18" s="125">
        <v>0</v>
      </c>
      <c r="D18" s="125">
        <f t="shared" si="2"/>
        <v>5829230.49</v>
      </c>
      <c r="E18" s="125">
        <v>1235843.53</v>
      </c>
      <c r="F18" s="125">
        <v>710153.13</v>
      </c>
      <c r="G18" s="125">
        <f t="shared" si="3"/>
        <v>4593386.96</v>
      </c>
    </row>
    <row r="19" spans="1:7" ht="15">
      <c r="A19" s="68" t="s">
        <v>414</v>
      </c>
      <c r="B19" s="125">
        <f aca="true" t="shared" si="4" ref="B19:G19">SUM(B20:B26)</f>
        <v>12061633.33</v>
      </c>
      <c r="C19" s="125">
        <f t="shared" si="4"/>
        <v>42571.56</v>
      </c>
      <c r="D19" s="125">
        <f t="shared" si="4"/>
        <v>12104204.89</v>
      </c>
      <c r="E19" s="125">
        <f t="shared" si="4"/>
        <v>2572727.34</v>
      </c>
      <c r="F19" s="125">
        <f t="shared" si="4"/>
        <v>2361118.25</v>
      </c>
      <c r="G19" s="125">
        <f t="shared" si="4"/>
        <v>9531477.55</v>
      </c>
    </row>
    <row r="20" spans="1:7" ht="15">
      <c r="A20" s="93" t="s">
        <v>415</v>
      </c>
      <c r="B20" s="125"/>
      <c r="C20" s="125"/>
      <c r="D20" s="125">
        <f aca="true" t="shared" si="5" ref="D20:D26">B20+C20</f>
        <v>0</v>
      </c>
      <c r="E20" s="125"/>
      <c r="F20" s="125"/>
      <c r="G20" s="125">
        <f aca="true" t="shared" si="6" ref="G20:G26">D20-E20</f>
        <v>0</v>
      </c>
    </row>
    <row r="21" spans="1:7" ht="15">
      <c r="A21" s="93" t="s">
        <v>416</v>
      </c>
      <c r="B21" s="125">
        <v>10599255.98</v>
      </c>
      <c r="C21" s="125">
        <v>42571.56</v>
      </c>
      <c r="D21" s="125">
        <f t="shared" si="5"/>
        <v>10641827.540000001</v>
      </c>
      <c r="E21" s="125">
        <v>2346908.26</v>
      </c>
      <c r="F21" s="125">
        <v>2162452.19</v>
      </c>
      <c r="G21" s="125">
        <f t="shared" si="6"/>
        <v>8294919.280000001</v>
      </c>
    </row>
    <row r="22" spans="1:7" ht="15">
      <c r="A22" s="93" t="s">
        <v>417</v>
      </c>
      <c r="B22" s="125"/>
      <c r="C22" s="125"/>
      <c r="D22" s="125">
        <f t="shared" si="5"/>
        <v>0</v>
      </c>
      <c r="E22" s="125"/>
      <c r="F22" s="125"/>
      <c r="G22" s="125">
        <f t="shared" si="6"/>
        <v>0</v>
      </c>
    </row>
    <row r="23" spans="1:7" ht="15">
      <c r="A23" s="93" t="s">
        <v>418</v>
      </c>
      <c r="B23" s="125">
        <v>1462377.35</v>
      </c>
      <c r="C23" s="125">
        <v>0</v>
      </c>
      <c r="D23" s="125">
        <f t="shared" si="5"/>
        <v>1462377.35</v>
      </c>
      <c r="E23" s="125">
        <v>225819.08</v>
      </c>
      <c r="F23" s="125">
        <v>198666.06</v>
      </c>
      <c r="G23" s="125">
        <f t="shared" si="6"/>
        <v>1236558.27</v>
      </c>
    </row>
    <row r="24" spans="1:7" ht="15">
      <c r="A24" s="93" t="s">
        <v>419</v>
      </c>
      <c r="B24" s="125"/>
      <c r="C24" s="125"/>
      <c r="D24" s="125">
        <f t="shared" si="5"/>
        <v>0</v>
      </c>
      <c r="E24" s="125"/>
      <c r="F24" s="125"/>
      <c r="G24" s="125">
        <f t="shared" si="6"/>
        <v>0</v>
      </c>
    </row>
    <row r="25" spans="1:7" ht="15">
      <c r="A25" s="93" t="s">
        <v>420</v>
      </c>
      <c r="B25" s="125"/>
      <c r="C25" s="125"/>
      <c r="D25" s="125">
        <f t="shared" si="5"/>
        <v>0</v>
      </c>
      <c r="E25" s="125"/>
      <c r="F25" s="125"/>
      <c r="G25" s="125">
        <f t="shared" si="6"/>
        <v>0</v>
      </c>
    </row>
    <row r="26" spans="1:7" ht="15">
      <c r="A26" s="93" t="s">
        <v>421</v>
      </c>
      <c r="B26" s="125"/>
      <c r="C26" s="125"/>
      <c r="D26" s="125">
        <f t="shared" si="5"/>
        <v>0</v>
      </c>
      <c r="E26" s="125"/>
      <c r="F26" s="125"/>
      <c r="G26" s="125">
        <f t="shared" si="6"/>
        <v>0</v>
      </c>
    </row>
    <row r="27" spans="1:7" ht="15">
      <c r="A27" s="68" t="s">
        <v>422</v>
      </c>
      <c r="B27" s="125">
        <f aca="true" t="shared" si="7" ref="B27:G27">SUM(B28:B36)</f>
        <v>80000</v>
      </c>
      <c r="C27" s="125">
        <f t="shared" si="7"/>
        <v>137970</v>
      </c>
      <c r="D27" s="125">
        <f t="shared" si="7"/>
        <v>217970</v>
      </c>
      <c r="E27" s="125">
        <f t="shared" si="7"/>
        <v>0</v>
      </c>
      <c r="F27" s="125">
        <f t="shared" si="7"/>
        <v>0</v>
      </c>
      <c r="G27" s="125">
        <f t="shared" si="7"/>
        <v>217970</v>
      </c>
    </row>
    <row r="28" spans="1:7" ht="30">
      <c r="A28" s="95" t="s">
        <v>423</v>
      </c>
      <c r="B28" s="125"/>
      <c r="C28" s="125"/>
      <c r="D28" s="125">
        <f aca="true" t="shared" si="8" ref="D28:D36">B28+C28</f>
        <v>0</v>
      </c>
      <c r="E28" s="125"/>
      <c r="F28" s="125"/>
      <c r="G28" s="125">
        <f aca="true" t="shared" si="9" ref="G28:G36">D28-E28</f>
        <v>0</v>
      </c>
    </row>
    <row r="29" spans="1:7" ht="15">
      <c r="A29" s="93" t="s">
        <v>424</v>
      </c>
      <c r="B29" s="125">
        <v>0</v>
      </c>
      <c r="C29" s="125">
        <v>137970</v>
      </c>
      <c r="D29" s="125">
        <f t="shared" si="8"/>
        <v>137970</v>
      </c>
      <c r="E29" s="125">
        <v>0</v>
      </c>
      <c r="F29" s="125">
        <v>0</v>
      </c>
      <c r="G29" s="125">
        <f t="shared" si="9"/>
        <v>137970</v>
      </c>
    </row>
    <row r="30" spans="1:7" ht="15">
      <c r="A30" s="93" t="s">
        <v>425</v>
      </c>
      <c r="B30" s="125"/>
      <c r="C30" s="125"/>
      <c r="D30" s="125">
        <f t="shared" si="8"/>
        <v>0</v>
      </c>
      <c r="E30" s="125"/>
      <c r="F30" s="125"/>
      <c r="G30" s="125">
        <f t="shared" si="9"/>
        <v>0</v>
      </c>
    </row>
    <row r="31" spans="1:7" ht="15">
      <c r="A31" s="93" t="s">
        <v>426</v>
      </c>
      <c r="B31" s="125"/>
      <c r="C31" s="125"/>
      <c r="D31" s="125">
        <f t="shared" si="8"/>
        <v>0</v>
      </c>
      <c r="E31" s="125"/>
      <c r="F31" s="125"/>
      <c r="G31" s="125">
        <f t="shared" si="9"/>
        <v>0</v>
      </c>
    </row>
    <row r="32" spans="1:7" ht="15">
      <c r="A32" s="93" t="s">
        <v>427</v>
      </c>
      <c r="B32" s="125"/>
      <c r="C32" s="125"/>
      <c r="D32" s="125">
        <f t="shared" si="8"/>
        <v>0</v>
      </c>
      <c r="E32" s="125"/>
      <c r="F32" s="125"/>
      <c r="G32" s="125">
        <f t="shared" si="9"/>
        <v>0</v>
      </c>
    </row>
    <row r="33" spans="1:7" ht="15">
      <c r="A33" s="93" t="s">
        <v>428</v>
      </c>
      <c r="B33" s="125"/>
      <c r="C33" s="125"/>
      <c r="D33" s="125">
        <f t="shared" si="8"/>
        <v>0</v>
      </c>
      <c r="E33" s="125"/>
      <c r="F33" s="125"/>
      <c r="G33" s="125">
        <f t="shared" si="9"/>
        <v>0</v>
      </c>
    </row>
    <row r="34" spans="1:7" ht="15">
      <c r="A34" s="93" t="s">
        <v>429</v>
      </c>
      <c r="B34" s="125"/>
      <c r="C34" s="125"/>
      <c r="D34" s="125">
        <f t="shared" si="8"/>
        <v>0</v>
      </c>
      <c r="E34" s="125"/>
      <c r="F34" s="125"/>
      <c r="G34" s="125">
        <f t="shared" si="9"/>
        <v>0</v>
      </c>
    </row>
    <row r="35" spans="1:7" ht="15">
      <c r="A35" s="93" t="s">
        <v>430</v>
      </c>
      <c r="B35" s="125"/>
      <c r="C35" s="125"/>
      <c r="D35" s="125">
        <f t="shared" si="8"/>
        <v>0</v>
      </c>
      <c r="E35" s="125"/>
      <c r="F35" s="125"/>
      <c r="G35" s="125">
        <f t="shared" si="9"/>
        <v>0</v>
      </c>
    </row>
    <row r="36" spans="1:7" ht="15">
      <c r="A36" s="93" t="s">
        <v>431</v>
      </c>
      <c r="B36" s="125">
        <v>80000</v>
      </c>
      <c r="C36" s="125">
        <v>0</v>
      </c>
      <c r="D36" s="125">
        <f t="shared" si="8"/>
        <v>80000</v>
      </c>
      <c r="E36" s="125">
        <v>0</v>
      </c>
      <c r="F36" s="125">
        <v>0</v>
      </c>
      <c r="G36" s="125">
        <f t="shared" si="9"/>
        <v>80000</v>
      </c>
    </row>
    <row r="37" spans="1:7" ht="30">
      <c r="A37" s="126" t="s">
        <v>432</v>
      </c>
      <c r="B37" s="125">
        <f aca="true" t="shared" si="10" ref="B37:G37">SUM(B38:B41)</f>
        <v>0</v>
      </c>
      <c r="C37" s="125">
        <f t="shared" si="10"/>
        <v>0</v>
      </c>
      <c r="D37" s="125">
        <f t="shared" si="10"/>
        <v>0</v>
      </c>
      <c r="E37" s="125">
        <f t="shared" si="10"/>
        <v>0</v>
      </c>
      <c r="F37" s="125">
        <f t="shared" si="10"/>
        <v>0</v>
      </c>
      <c r="G37" s="125">
        <f t="shared" si="10"/>
        <v>0</v>
      </c>
    </row>
    <row r="38" spans="1:7" ht="30">
      <c r="A38" s="95" t="s">
        <v>433</v>
      </c>
      <c r="B38" s="125"/>
      <c r="C38" s="125"/>
      <c r="D38" s="125">
        <f>B38+C38</f>
        <v>0</v>
      </c>
      <c r="E38" s="125"/>
      <c r="F38" s="125"/>
      <c r="G38" s="125">
        <f>D38-E38</f>
        <v>0</v>
      </c>
    </row>
    <row r="39" spans="1:7" ht="30">
      <c r="A39" s="95" t="s">
        <v>434</v>
      </c>
      <c r="B39" s="125"/>
      <c r="C39" s="125"/>
      <c r="D39" s="125">
        <f>B39+C39</f>
        <v>0</v>
      </c>
      <c r="E39" s="125"/>
      <c r="F39" s="125"/>
      <c r="G39" s="125">
        <f>D39-E39</f>
        <v>0</v>
      </c>
    </row>
    <row r="40" spans="1:7" ht="15">
      <c r="A40" s="95" t="s">
        <v>435</v>
      </c>
      <c r="B40" s="125"/>
      <c r="C40" s="125"/>
      <c r="D40" s="125">
        <f>B40+C40</f>
        <v>0</v>
      </c>
      <c r="E40" s="125"/>
      <c r="F40" s="125"/>
      <c r="G40" s="125">
        <f>D40-E40</f>
        <v>0</v>
      </c>
    </row>
    <row r="41" spans="1:7" ht="15">
      <c r="A41" s="95" t="s">
        <v>436</v>
      </c>
      <c r="B41" s="125"/>
      <c r="C41" s="125"/>
      <c r="D41" s="125">
        <f>B41+C41</f>
        <v>0</v>
      </c>
      <c r="E41" s="125"/>
      <c r="F41" s="125"/>
      <c r="G41" s="125">
        <f>D41-E41</f>
        <v>0</v>
      </c>
    </row>
    <row r="42" spans="1:7" ht="15">
      <c r="A42" s="95"/>
      <c r="B42" s="125"/>
      <c r="C42" s="125"/>
      <c r="D42" s="125"/>
      <c r="E42" s="125"/>
      <c r="F42" s="125"/>
      <c r="G42" s="125"/>
    </row>
    <row r="43" spans="1:7" ht="15">
      <c r="A43" s="16" t="s">
        <v>437</v>
      </c>
      <c r="B43" s="127">
        <f aca="true" t="shared" si="11" ref="B43:G43">B44+B53+B61+B71</f>
        <v>133976474.42000002</v>
      </c>
      <c r="C43" s="127">
        <f t="shared" si="11"/>
        <v>53541886.18</v>
      </c>
      <c r="D43" s="127">
        <f t="shared" si="11"/>
        <v>187518360.60000002</v>
      </c>
      <c r="E43" s="127">
        <f t="shared" si="11"/>
        <v>53308952.33</v>
      </c>
      <c r="F43" s="127">
        <f t="shared" si="11"/>
        <v>33893587.61</v>
      </c>
      <c r="G43" s="127">
        <f t="shared" si="11"/>
        <v>134209408.27</v>
      </c>
    </row>
    <row r="44" spans="1:7" ht="15">
      <c r="A44" s="68" t="s">
        <v>438</v>
      </c>
      <c r="B44" s="125">
        <f aca="true" t="shared" si="12" ref="B44:G44">SUM(B45:B52)</f>
        <v>87061037.82000001</v>
      </c>
      <c r="C44" s="125">
        <f t="shared" si="12"/>
        <v>24985953.38</v>
      </c>
      <c r="D44" s="125">
        <f t="shared" si="12"/>
        <v>112046991.2</v>
      </c>
      <c r="E44" s="125">
        <f t="shared" si="12"/>
        <v>26888609.75</v>
      </c>
      <c r="F44" s="125">
        <f t="shared" si="12"/>
        <v>19519386.86</v>
      </c>
      <c r="G44" s="125">
        <f t="shared" si="12"/>
        <v>85158381.44999999</v>
      </c>
    </row>
    <row r="45" spans="1:7" ht="15">
      <c r="A45" s="95" t="s">
        <v>406</v>
      </c>
      <c r="B45" s="125"/>
      <c r="C45" s="125"/>
      <c r="D45" s="125">
        <f aca="true" t="shared" si="13" ref="D45:D52">B45+C45</f>
        <v>0</v>
      </c>
      <c r="E45" s="125"/>
      <c r="F45" s="125"/>
      <c r="G45" s="125">
        <f aca="true" t="shared" si="14" ref="G45:G52">D45-E45</f>
        <v>0</v>
      </c>
    </row>
    <row r="46" spans="1:7" ht="15">
      <c r="A46" s="95" t="s">
        <v>407</v>
      </c>
      <c r="B46" s="125"/>
      <c r="C46" s="125"/>
      <c r="D46" s="125">
        <f t="shared" si="13"/>
        <v>0</v>
      </c>
      <c r="E46" s="125"/>
      <c r="F46" s="125"/>
      <c r="G46" s="125">
        <f t="shared" si="14"/>
        <v>0</v>
      </c>
    </row>
    <row r="47" spans="1:7" ht="15">
      <c r="A47" s="95" t="s">
        <v>408</v>
      </c>
      <c r="B47" s="125">
        <v>53659605.28</v>
      </c>
      <c r="C47" s="125">
        <v>24985949.38</v>
      </c>
      <c r="D47" s="125">
        <f t="shared" si="13"/>
        <v>78645554.66</v>
      </c>
      <c r="E47" s="125">
        <v>24970009.01</v>
      </c>
      <c r="F47" s="125">
        <v>18462810.86</v>
      </c>
      <c r="G47" s="125">
        <f t="shared" si="14"/>
        <v>53675545.64999999</v>
      </c>
    </row>
    <row r="48" spans="1:7" ht="15">
      <c r="A48" s="95" t="s">
        <v>409</v>
      </c>
      <c r="B48" s="125"/>
      <c r="C48" s="125"/>
      <c r="D48" s="125">
        <f t="shared" si="13"/>
        <v>0</v>
      </c>
      <c r="E48" s="125"/>
      <c r="F48" s="125"/>
      <c r="G48" s="125">
        <f t="shared" si="14"/>
        <v>0</v>
      </c>
    </row>
    <row r="49" spans="1:7" ht="15">
      <c r="A49" s="95" t="s">
        <v>410</v>
      </c>
      <c r="B49" s="125">
        <v>3800324.81</v>
      </c>
      <c r="C49" s="125">
        <v>4</v>
      </c>
      <c r="D49" s="125">
        <f t="shared" si="13"/>
        <v>3800328.81</v>
      </c>
      <c r="E49" s="125">
        <v>1056628.2</v>
      </c>
      <c r="F49" s="125">
        <v>1056576</v>
      </c>
      <c r="G49" s="125">
        <f t="shared" si="14"/>
        <v>2743700.6100000003</v>
      </c>
    </row>
    <row r="50" spans="1:7" ht="15">
      <c r="A50" s="95" t="s">
        <v>411</v>
      </c>
      <c r="B50" s="125"/>
      <c r="C50" s="125"/>
      <c r="D50" s="125">
        <f t="shared" si="13"/>
        <v>0</v>
      </c>
      <c r="E50" s="125"/>
      <c r="F50" s="125"/>
      <c r="G50" s="125">
        <f t="shared" si="14"/>
        <v>0</v>
      </c>
    </row>
    <row r="51" spans="1:7" ht="15">
      <c r="A51" s="95" t="s">
        <v>412</v>
      </c>
      <c r="B51" s="125">
        <v>29601107.73</v>
      </c>
      <c r="C51" s="125">
        <v>0</v>
      </c>
      <c r="D51" s="125">
        <f t="shared" si="13"/>
        <v>29601107.73</v>
      </c>
      <c r="E51" s="125">
        <v>861972.54</v>
      </c>
      <c r="F51" s="125">
        <v>0</v>
      </c>
      <c r="G51" s="125">
        <f t="shared" si="14"/>
        <v>28739135.19</v>
      </c>
    </row>
    <row r="52" spans="1:7" ht="15">
      <c r="A52" s="95" t="s">
        <v>413</v>
      </c>
      <c r="B52" s="125"/>
      <c r="C52" s="125"/>
      <c r="D52" s="125">
        <f t="shared" si="13"/>
        <v>0</v>
      </c>
      <c r="E52" s="125"/>
      <c r="F52" s="125"/>
      <c r="G52" s="125">
        <f t="shared" si="14"/>
        <v>0</v>
      </c>
    </row>
    <row r="53" spans="1:7" ht="15">
      <c r="A53" s="68" t="s">
        <v>414</v>
      </c>
      <c r="B53" s="125">
        <f aca="true" t="shared" si="15" ref="B53:G53">SUM(B54:B60)</f>
        <v>46915436.6</v>
      </c>
      <c r="C53" s="125">
        <f t="shared" si="15"/>
        <v>27774002.8</v>
      </c>
      <c r="D53" s="125">
        <f t="shared" si="15"/>
        <v>74689439.4</v>
      </c>
      <c r="E53" s="125">
        <f t="shared" si="15"/>
        <v>26420342.58</v>
      </c>
      <c r="F53" s="125">
        <f t="shared" si="15"/>
        <v>14374200.75</v>
      </c>
      <c r="G53" s="125">
        <f t="shared" si="15"/>
        <v>48269096.82000001</v>
      </c>
    </row>
    <row r="54" spans="1:7" ht="15">
      <c r="A54" s="95" t="s">
        <v>415</v>
      </c>
      <c r="B54" s="125"/>
      <c r="C54" s="125"/>
      <c r="D54" s="125">
        <f aca="true" t="shared" si="16" ref="D54:D60">B54+C54</f>
        <v>0</v>
      </c>
      <c r="E54" s="125"/>
      <c r="F54" s="125"/>
      <c r="G54" s="125">
        <f aca="true" t="shared" si="17" ref="G54:G60">D54-E54</f>
        <v>0</v>
      </c>
    </row>
    <row r="55" spans="1:7" ht="15">
      <c r="A55" s="95" t="s">
        <v>416</v>
      </c>
      <c r="B55" s="125">
        <v>46915436.6</v>
      </c>
      <c r="C55" s="125">
        <v>18058626.32</v>
      </c>
      <c r="D55" s="125">
        <f t="shared" si="16"/>
        <v>64974062.92</v>
      </c>
      <c r="E55" s="125">
        <v>17421105.91</v>
      </c>
      <c r="F55" s="125">
        <v>8169252.29</v>
      </c>
      <c r="G55" s="125">
        <f t="shared" si="17"/>
        <v>47552957.010000005</v>
      </c>
    </row>
    <row r="56" spans="1:7" ht="15">
      <c r="A56" s="95" t="s">
        <v>417</v>
      </c>
      <c r="B56" s="125"/>
      <c r="C56" s="125"/>
      <c r="D56" s="125">
        <f t="shared" si="16"/>
        <v>0</v>
      </c>
      <c r="E56" s="125"/>
      <c r="F56" s="125"/>
      <c r="G56" s="125">
        <f t="shared" si="17"/>
        <v>0</v>
      </c>
    </row>
    <row r="57" spans="1:7" ht="15">
      <c r="A57" s="96" t="s">
        <v>418</v>
      </c>
      <c r="B57" s="125"/>
      <c r="C57" s="125"/>
      <c r="D57" s="125">
        <f t="shared" si="16"/>
        <v>0</v>
      </c>
      <c r="E57" s="125"/>
      <c r="F57" s="125"/>
      <c r="G57" s="125">
        <f t="shared" si="17"/>
        <v>0</v>
      </c>
    </row>
    <row r="58" spans="1:7" ht="15">
      <c r="A58" s="95" t="s">
        <v>419</v>
      </c>
      <c r="B58" s="125"/>
      <c r="C58" s="125"/>
      <c r="D58" s="125">
        <f t="shared" si="16"/>
        <v>0</v>
      </c>
      <c r="E58" s="125"/>
      <c r="F58" s="125"/>
      <c r="G58" s="125">
        <f t="shared" si="17"/>
        <v>0</v>
      </c>
    </row>
    <row r="59" spans="1:7" ht="15">
      <c r="A59" s="95" t="s">
        <v>420</v>
      </c>
      <c r="B59" s="125"/>
      <c r="C59" s="125"/>
      <c r="D59" s="125">
        <f t="shared" si="16"/>
        <v>0</v>
      </c>
      <c r="E59" s="125"/>
      <c r="F59" s="125"/>
      <c r="G59" s="125">
        <f t="shared" si="17"/>
        <v>0</v>
      </c>
    </row>
    <row r="60" spans="1:7" ht="15">
      <c r="A60" s="95" t="s">
        <v>421</v>
      </c>
      <c r="B60" s="125">
        <v>0</v>
      </c>
      <c r="C60" s="125">
        <v>9715376.48</v>
      </c>
      <c r="D60" s="125">
        <f t="shared" si="16"/>
        <v>9715376.48</v>
      </c>
      <c r="E60" s="125">
        <v>8999236.67</v>
      </c>
      <c r="F60" s="125">
        <v>6204948.46</v>
      </c>
      <c r="G60" s="125">
        <f t="shared" si="17"/>
        <v>716139.8100000005</v>
      </c>
    </row>
    <row r="61" spans="1:7" ht="15">
      <c r="A61" s="68" t="s">
        <v>422</v>
      </c>
      <c r="B61" s="125">
        <f aca="true" t="shared" si="18" ref="B61:G61">SUM(B62:B70)</f>
        <v>0</v>
      </c>
      <c r="C61" s="125">
        <f t="shared" si="18"/>
        <v>781930</v>
      </c>
      <c r="D61" s="125">
        <f t="shared" si="18"/>
        <v>781930</v>
      </c>
      <c r="E61" s="125">
        <f t="shared" si="18"/>
        <v>0</v>
      </c>
      <c r="F61" s="125">
        <f t="shared" si="18"/>
        <v>0</v>
      </c>
      <c r="G61" s="125">
        <f t="shared" si="18"/>
        <v>781930</v>
      </c>
    </row>
    <row r="62" spans="1:7" ht="30">
      <c r="A62" s="95" t="s">
        <v>423</v>
      </c>
      <c r="B62" s="125"/>
      <c r="C62" s="125"/>
      <c r="D62" s="125">
        <f aca="true" t="shared" si="19" ref="D62:D70">B62+C62</f>
        <v>0</v>
      </c>
      <c r="E62" s="125"/>
      <c r="F62" s="125"/>
      <c r="G62" s="125">
        <f aca="true" t="shared" si="20" ref="G62:G70">D62-E62</f>
        <v>0</v>
      </c>
    </row>
    <row r="63" spans="1:7" ht="15">
      <c r="A63" s="95" t="s">
        <v>424</v>
      </c>
      <c r="B63" s="125">
        <v>0</v>
      </c>
      <c r="C63" s="125">
        <v>781930</v>
      </c>
      <c r="D63" s="125">
        <f t="shared" si="19"/>
        <v>781930</v>
      </c>
      <c r="E63" s="125">
        <v>0</v>
      </c>
      <c r="F63" s="125">
        <v>0</v>
      </c>
      <c r="G63" s="125">
        <f t="shared" si="20"/>
        <v>781930</v>
      </c>
    </row>
    <row r="64" spans="1:7" ht="15">
      <c r="A64" s="95" t="s">
        <v>425</v>
      </c>
      <c r="B64" s="125"/>
      <c r="C64" s="125"/>
      <c r="D64" s="125">
        <f t="shared" si="19"/>
        <v>0</v>
      </c>
      <c r="E64" s="125"/>
      <c r="F64" s="125"/>
      <c r="G64" s="125">
        <f t="shared" si="20"/>
        <v>0</v>
      </c>
    </row>
    <row r="65" spans="1:7" ht="15">
      <c r="A65" s="95" t="s">
        <v>426</v>
      </c>
      <c r="B65" s="125"/>
      <c r="C65" s="125"/>
      <c r="D65" s="125">
        <f t="shared" si="19"/>
        <v>0</v>
      </c>
      <c r="E65" s="125"/>
      <c r="F65" s="125"/>
      <c r="G65" s="125">
        <f t="shared" si="20"/>
        <v>0</v>
      </c>
    </row>
    <row r="66" spans="1:7" ht="15">
      <c r="A66" s="95" t="s">
        <v>427</v>
      </c>
      <c r="B66" s="125"/>
      <c r="C66" s="125"/>
      <c r="D66" s="125">
        <f t="shared" si="19"/>
        <v>0</v>
      </c>
      <c r="E66" s="125"/>
      <c r="F66" s="125"/>
      <c r="G66" s="125">
        <f t="shared" si="20"/>
        <v>0</v>
      </c>
    </row>
    <row r="67" spans="1:7" ht="15">
      <c r="A67" s="95" t="s">
        <v>428</v>
      </c>
      <c r="B67" s="125"/>
      <c r="C67" s="125"/>
      <c r="D67" s="125">
        <f t="shared" si="19"/>
        <v>0</v>
      </c>
      <c r="E67" s="125"/>
      <c r="F67" s="125"/>
      <c r="G67" s="125">
        <f t="shared" si="20"/>
        <v>0</v>
      </c>
    </row>
    <row r="68" spans="1:7" ht="15">
      <c r="A68" s="95" t="s">
        <v>429</v>
      </c>
      <c r="B68" s="125"/>
      <c r="C68" s="125"/>
      <c r="D68" s="125">
        <f t="shared" si="19"/>
        <v>0</v>
      </c>
      <c r="E68" s="125"/>
      <c r="F68" s="125"/>
      <c r="G68" s="125">
        <f t="shared" si="20"/>
        <v>0</v>
      </c>
    </row>
    <row r="69" spans="1:7" ht="15">
      <c r="A69" s="95" t="s">
        <v>430</v>
      </c>
      <c r="B69" s="125"/>
      <c r="C69" s="125"/>
      <c r="D69" s="125">
        <f t="shared" si="19"/>
        <v>0</v>
      </c>
      <c r="E69" s="125"/>
      <c r="F69" s="125"/>
      <c r="G69" s="125">
        <f t="shared" si="20"/>
        <v>0</v>
      </c>
    </row>
    <row r="70" spans="1:7" ht="15">
      <c r="A70" s="95" t="s">
        <v>431</v>
      </c>
      <c r="B70" s="125"/>
      <c r="C70" s="125"/>
      <c r="D70" s="125">
        <f t="shared" si="19"/>
        <v>0</v>
      </c>
      <c r="E70" s="125"/>
      <c r="F70" s="125"/>
      <c r="G70" s="125">
        <f t="shared" si="20"/>
        <v>0</v>
      </c>
    </row>
    <row r="71" spans="1:7" ht="30">
      <c r="A71" s="126" t="s">
        <v>439</v>
      </c>
      <c r="B71" s="128">
        <f aca="true" t="shared" si="21" ref="B71:G71">SUM(B72:B75)</f>
        <v>0</v>
      </c>
      <c r="C71" s="128">
        <f t="shared" si="21"/>
        <v>0</v>
      </c>
      <c r="D71" s="128">
        <f t="shared" si="21"/>
        <v>0</v>
      </c>
      <c r="E71" s="128">
        <f t="shared" si="21"/>
        <v>0</v>
      </c>
      <c r="F71" s="128">
        <f t="shared" si="21"/>
        <v>0</v>
      </c>
      <c r="G71" s="128">
        <f t="shared" si="21"/>
        <v>0</v>
      </c>
    </row>
    <row r="72" spans="1:7" ht="30">
      <c r="A72" s="95" t="s">
        <v>433</v>
      </c>
      <c r="B72" s="125"/>
      <c r="C72" s="125"/>
      <c r="D72" s="125">
        <f>B72+C72</f>
        <v>0</v>
      </c>
      <c r="E72" s="125"/>
      <c r="F72" s="125"/>
      <c r="G72" s="125">
        <f>D72-E72</f>
        <v>0</v>
      </c>
    </row>
    <row r="73" spans="1:7" ht="30">
      <c r="A73" s="95" t="s">
        <v>434</v>
      </c>
      <c r="B73" s="125"/>
      <c r="C73" s="125"/>
      <c r="D73" s="125">
        <f>B73+C73</f>
        <v>0</v>
      </c>
      <c r="E73" s="125"/>
      <c r="F73" s="125"/>
      <c r="G73" s="125">
        <f>D73-E73</f>
        <v>0</v>
      </c>
    </row>
    <row r="74" spans="1:7" ht="15">
      <c r="A74" s="95" t="s">
        <v>435</v>
      </c>
      <c r="B74" s="125"/>
      <c r="C74" s="125"/>
      <c r="D74" s="125">
        <f>B74+C74</f>
        <v>0</v>
      </c>
      <c r="E74" s="125"/>
      <c r="F74" s="125"/>
      <c r="G74" s="125">
        <f>D74-E74</f>
        <v>0</v>
      </c>
    </row>
    <row r="75" spans="1:7" ht="15">
      <c r="A75" s="95" t="s">
        <v>436</v>
      </c>
      <c r="B75" s="125"/>
      <c r="C75" s="125"/>
      <c r="D75" s="125">
        <f>B75+C75</f>
        <v>0</v>
      </c>
      <c r="E75" s="125"/>
      <c r="F75" s="125"/>
      <c r="G75" s="125">
        <f>D75-E75</f>
        <v>0</v>
      </c>
    </row>
    <row r="76" spans="1:7" ht="15">
      <c r="A76" s="11"/>
      <c r="B76" s="129"/>
      <c r="C76" s="129"/>
      <c r="D76" s="129"/>
      <c r="E76" s="129"/>
      <c r="F76" s="129"/>
      <c r="G76" s="129"/>
    </row>
    <row r="77" spans="1:7" ht="15">
      <c r="A77" s="16" t="s">
        <v>387</v>
      </c>
      <c r="B77" s="127">
        <f aca="true" t="shared" si="22" ref="B77:G77">B9+B43</f>
        <v>294009465.36</v>
      </c>
      <c r="C77" s="127">
        <f t="shared" si="22"/>
        <v>64221437.2</v>
      </c>
      <c r="D77" s="127">
        <f t="shared" si="22"/>
        <v>358230902.56</v>
      </c>
      <c r="E77" s="127">
        <f t="shared" si="22"/>
        <v>109179730.49</v>
      </c>
      <c r="F77" s="127">
        <f t="shared" si="22"/>
        <v>71725528.14000002</v>
      </c>
      <c r="G77" s="127">
        <f t="shared" si="22"/>
        <v>249051172.07</v>
      </c>
    </row>
    <row r="78" spans="1:7" ht="15">
      <c r="A78" s="63"/>
      <c r="B78" s="130"/>
      <c r="C78" s="130"/>
      <c r="D78" s="130"/>
      <c r="E78" s="130"/>
      <c r="F78" s="130"/>
      <c r="G78" s="13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P31" sqref="P31"/>
    </sheetView>
  </sheetViews>
  <sheetFormatPr defaultColWidth="11.421875" defaultRowHeight="15"/>
  <cols>
    <col min="1" max="1" width="51.421875" style="0" bestFit="1" customWidth="1"/>
    <col min="2" max="2" width="20.57421875" style="0" bestFit="1" customWidth="1"/>
    <col min="3" max="3" width="18.421875" style="0" bestFit="1" customWidth="1"/>
    <col min="4" max="4" width="21.140625" style="0" bestFit="1" customWidth="1"/>
    <col min="5" max="5" width="20.140625" style="0" bestFit="1" customWidth="1"/>
    <col min="6" max="6" width="20.57421875" style="0" bestFit="1" customWidth="1"/>
    <col min="7" max="7" width="21.28125" style="0" bestFit="1" customWidth="1"/>
  </cols>
  <sheetData>
    <row r="1" spans="1:7" ht="21">
      <c r="A1" s="158" t="s">
        <v>440</v>
      </c>
      <c r="B1" s="152"/>
      <c r="C1" s="152"/>
      <c r="D1" s="152"/>
      <c r="E1" s="152"/>
      <c r="F1" s="152"/>
      <c r="G1" s="152"/>
    </row>
    <row r="2" spans="1:7" ht="15">
      <c r="A2" s="138" t="s">
        <v>122</v>
      </c>
      <c r="B2" s="139"/>
      <c r="C2" s="139"/>
      <c r="D2" s="139"/>
      <c r="E2" s="139"/>
      <c r="F2" s="139"/>
      <c r="G2" s="140"/>
    </row>
    <row r="3" spans="1:7" ht="15">
      <c r="A3" s="144" t="s">
        <v>304</v>
      </c>
      <c r="B3" s="145"/>
      <c r="C3" s="145"/>
      <c r="D3" s="145"/>
      <c r="E3" s="145"/>
      <c r="F3" s="145"/>
      <c r="G3" s="146"/>
    </row>
    <row r="4" spans="1:7" ht="15">
      <c r="A4" s="144" t="s">
        <v>441</v>
      </c>
      <c r="B4" s="145"/>
      <c r="C4" s="145"/>
      <c r="D4" s="145"/>
      <c r="E4" s="145"/>
      <c r="F4" s="145"/>
      <c r="G4" s="146"/>
    </row>
    <row r="5" spans="1:7" ht="15">
      <c r="A5" s="144" t="s">
        <v>168</v>
      </c>
      <c r="B5" s="145"/>
      <c r="C5" s="145"/>
      <c r="D5" s="145"/>
      <c r="E5" s="145"/>
      <c r="F5" s="145"/>
      <c r="G5" s="146"/>
    </row>
    <row r="6" spans="1:7" ht="15">
      <c r="A6" s="147" t="s">
        <v>2</v>
      </c>
      <c r="B6" s="148"/>
      <c r="C6" s="148"/>
      <c r="D6" s="148"/>
      <c r="E6" s="148"/>
      <c r="F6" s="148"/>
      <c r="G6" s="149"/>
    </row>
    <row r="7" spans="1:7" ht="15">
      <c r="A7" s="153" t="s">
        <v>442</v>
      </c>
      <c r="B7" s="156" t="s">
        <v>306</v>
      </c>
      <c r="C7" s="156"/>
      <c r="D7" s="156"/>
      <c r="E7" s="156"/>
      <c r="F7" s="156"/>
      <c r="G7" s="156" t="s">
        <v>307</v>
      </c>
    </row>
    <row r="8" spans="1:7" ht="60">
      <c r="A8" s="154"/>
      <c r="B8" s="101" t="s">
        <v>308</v>
      </c>
      <c r="C8" s="131" t="s">
        <v>403</v>
      </c>
      <c r="D8" s="131" t="s">
        <v>239</v>
      </c>
      <c r="E8" s="131" t="s">
        <v>194</v>
      </c>
      <c r="F8" s="131" t="s">
        <v>211</v>
      </c>
      <c r="G8" s="167"/>
    </row>
    <row r="9" spans="1:7" ht="15">
      <c r="A9" s="91" t="s">
        <v>443</v>
      </c>
      <c r="B9" s="132">
        <f aca="true" t="shared" si="0" ref="B9:G9">B10+B11+B12+B15+B16+B19</f>
        <v>89990133.08</v>
      </c>
      <c r="C9" s="132">
        <f t="shared" si="0"/>
        <v>-30624.42</v>
      </c>
      <c r="D9" s="132">
        <f t="shared" si="0"/>
        <v>89959508.66</v>
      </c>
      <c r="E9" s="132">
        <f t="shared" si="0"/>
        <v>24539731.48</v>
      </c>
      <c r="F9" s="132">
        <f t="shared" si="0"/>
        <v>24333600.8</v>
      </c>
      <c r="G9" s="132">
        <f t="shared" si="0"/>
        <v>65419777.17999999</v>
      </c>
    </row>
    <row r="10" spans="1:7" ht="15">
      <c r="A10" s="68" t="s">
        <v>444</v>
      </c>
      <c r="B10" s="133">
        <v>89990133.08</v>
      </c>
      <c r="C10" s="133">
        <v>-30624.42</v>
      </c>
      <c r="D10" s="133">
        <f>B10+C10</f>
        <v>89959508.66</v>
      </c>
      <c r="E10" s="133">
        <v>24539731.48</v>
      </c>
      <c r="F10" s="133">
        <v>24333600.8</v>
      </c>
      <c r="G10" s="133">
        <f>D10-E10</f>
        <v>65419777.17999999</v>
      </c>
    </row>
    <row r="11" spans="1:7" ht="15">
      <c r="A11" s="68" t="s">
        <v>445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</row>
    <row r="12" spans="1:7" ht="15">
      <c r="A12" s="68" t="s">
        <v>446</v>
      </c>
      <c r="B12" s="133">
        <f aca="true" t="shared" si="1" ref="B12:G12">B13+B14</f>
        <v>0</v>
      </c>
      <c r="C12" s="133">
        <f t="shared" si="1"/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 t="shared" si="1"/>
        <v>0</v>
      </c>
    </row>
    <row r="13" spans="1:7" ht="15">
      <c r="A13" s="93" t="s">
        <v>447</v>
      </c>
      <c r="B13" s="133"/>
      <c r="C13" s="133"/>
      <c r="D13" s="133">
        <f>B13+C13</f>
        <v>0</v>
      </c>
      <c r="E13" s="133"/>
      <c r="F13" s="133"/>
      <c r="G13" s="133">
        <f>D13-E13</f>
        <v>0</v>
      </c>
    </row>
    <row r="14" spans="1:7" ht="15">
      <c r="A14" s="93" t="s">
        <v>448</v>
      </c>
      <c r="B14" s="133"/>
      <c r="C14" s="133"/>
      <c r="D14" s="133">
        <f>B14+C14</f>
        <v>0</v>
      </c>
      <c r="E14" s="133"/>
      <c r="F14" s="133"/>
      <c r="G14" s="133">
        <f>D14-E14</f>
        <v>0</v>
      </c>
    </row>
    <row r="15" spans="1:7" ht="15">
      <c r="A15" s="68" t="s">
        <v>449</v>
      </c>
      <c r="B15" s="133"/>
      <c r="C15" s="133"/>
      <c r="D15" s="133">
        <f>B15+C15</f>
        <v>0</v>
      </c>
      <c r="E15" s="133"/>
      <c r="F15" s="133"/>
      <c r="G15" s="133">
        <f>D15-E15</f>
        <v>0</v>
      </c>
    </row>
    <row r="16" spans="1:7" ht="45">
      <c r="A16" s="126" t="s">
        <v>450</v>
      </c>
      <c r="B16" s="133">
        <f aca="true" t="shared" si="2" ref="B16:G16">B17+B18</f>
        <v>0</v>
      </c>
      <c r="C16" s="133">
        <f t="shared" si="2"/>
        <v>0</v>
      </c>
      <c r="D16" s="133">
        <f t="shared" si="2"/>
        <v>0</v>
      </c>
      <c r="E16" s="133">
        <f t="shared" si="2"/>
        <v>0</v>
      </c>
      <c r="F16" s="133">
        <f t="shared" si="2"/>
        <v>0</v>
      </c>
      <c r="G16" s="133">
        <f t="shared" si="2"/>
        <v>0</v>
      </c>
    </row>
    <row r="17" spans="1:7" ht="15">
      <c r="A17" s="93" t="s">
        <v>451</v>
      </c>
      <c r="B17" s="133"/>
      <c r="C17" s="133"/>
      <c r="D17" s="133">
        <f>B17+C17</f>
        <v>0</v>
      </c>
      <c r="E17" s="133"/>
      <c r="F17" s="133"/>
      <c r="G17" s="133">
        <f>D17-E17</f>
        <v>0</v>
      </c>
    </row>
    <row r="18" spans="1:7" ht="15">
      <c r="A18" s="93" t="s">
        <v>452</v>
      </c>
      <c r="B18" s="133"/>
      <c r="C18" s="133"/>
      <c r="D18" s="133">
        <f>B18+C18</f>
        <v>0</v>
      </c>
      <c r="E18" s="133"/>
      <c r="F18" s="133"/>
      <c r="G18" s="133">
        <f>D18-E18</f>
        <v>0</v>
      </c>
    </row>
    <row r="19" spans="1:7" ht="15">
      <c r="A19" s="68" t="s">
        <v>453</v>
      </c>
      <c r="B19" s="133"/>
      <c r="C19" s="133"/>
      <c r="D19" s="133">
        <f>B19+C19</f>
        <v>0</v>
      </c>
      <c r="E19" s="133"/>
      <c r="F19" s="133"/>
      <c r="G19" s="133">
        <f>D19-E19</f>
        <v>0</v>
      </c>
    </row>
    <row r="20" spans="1:7" ht="15">
      <c r="A20" s="11"/>
      <c r="B20" s="134"/>
      <c r="C20" s="134"/>
      <c r="D20" s="134"/>
      <c r="E20" s="134"/>
      <c r="F20" s="134"/>
      <c r="G20" s="134"/>
    </row>
    <row r="21" spans="1:7" ht="15">
      <c r="A21" s="135" t="s">
        <v>454</v>
      </c>
      <c r="B21" s="132">
        <f aca="true" t="shared" si="3" ref="B21:G21">B22+B23+B24+B27+B28+B31</f>
        <v>23440868.03</v>
      </c>
      <c r="C21" s="132">
        <f t="shared" si="3"/>
        <v>0</v>
      </c>
      <c r="D21" s="132">
        <f t="shared" si="3"/>
        <v>23440868.03</v>
      </c>
      <c r="E21" s="132">
        <f t="shared" si="3"/>
        <v>0</v>
      </c>
      <c r="F21" s="132">
        <f t="shared" si="3"/>
        <v>0</v>
      </c>
      <c r="G21" s="132">
        <f t="shared" si="3"/>
        <v>23440868.03</v>
      </c>
    </row>
    <row r="22" spans="1:7" ht="15">
      <c r="A22" s="68" t="s">
        <v>444</v>
      </c>
      <c r="B22" s="133">
        <v>23440868.03</v>
      </c>
      <c r="C22" s="133">
        <v>0</v>
      </c>
      <c r="D22" s="133">
        <f>B22+C22</f>
        <v>23440868.03</v>
      </c>
      <c r="E22" s="133">
        <v>0</v>
      </c>
      <c r="F22" s="133">
        <v>0</v>
      </c>
      <c r="G22" s="133">
        <f>D22-E22</f>
        <v>23440868.03</v>
      </c>
    </row>
    <row r="23" spans="1:7" ht="15">
      <c r="A23" s="68" t="s">
        <v>445</v>
      </c>
      <c r="B23" s="133"/>
      <c r="C23" s="133"/>
      <c r="D23" s="133">
        <f>B23+C23</f>
        <v>0</v>
      </c>
      <c r="E23" s="133"/>
      <c r="F23" s="133"/>
      <c r="G23" s="133">
        <f>D23-E23</f>
        <v>0</v>
      </c>
    </row>
    <row r="24" spans="1:7" ht="15">
      <c r="A24" s="68" t="s">
        <v>446</v>
      </c>
      <c r="B24" s="133">
        <f aca="true" t="shared" si="4" ref="B24:G24">B25+B26</f>
        <v>0</v>
      </c>
      <c r="C24" s="133">
        <f t="shared" si="4"/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</row>
    <row r="25" spans="1:7" ht="15">
      <c r="A25" s="93" t="s">
        <v>447</v>
      </c>
      <c r="B25" s="133"/>
      <c r="C25" s="133"/>
      <c r="D25" s="133">
        <f>B25+C25</f>
        <v>0</v>
      </c>
      <c r="E25" s="133"/>
      <c r="F25" s="133"/>
      <c r="G25" s="133">
        <f>D25-E25</f>
        <v>0</v>
      </c>
    </row>
    <row r="26" spans="1:7" ht="15">
      <c r="A26" s="93" t="s">
        <v>448</v>
      </c>
      <c r="B26" s="133"/>
      <c r="C26" s="133"/>
      <c r="D26" s="133">
        <f>B26+C26</f>
        <v>0</v>
      </c>
      <c r="E26" s="133"/>
      <c r="F26" s="133"/>
      <c r="G26" s="133">
        <f>D26-E26</f>
        <v>0</v>
      </c>
    </row>
    <row r="27" spans="1:7" ht="15">
      <c r="A27" s="68" t="s">
        <v>449</v>
      </c>
      <c r="B27" s="133"/>
      <c r="C27" s="133"/>
      <c r="D27" s="133"/>
      <c r="E27" s="133"/>
      <c r="F27" s="133"/>
      <c r="G27" s="133"/>
    </row>
    <row r="28" spans="1:7" ht="45">
      <c r="A28" s="126" t="s">
        <v>450</v>
      </c>
      <c r="B28" s="133">
        <f aca="true" t="shared" si="5" ref="B28:G28">B29+B30</f>
        <v>0</v>
      </c>
      <c r="C28" s="133">
        <f t="shared" si="5"/>
        <v>0</v>
      </c>
      <c r="D28" s="133">
        <f t="shared" si="5"/>
        <v>0</v>
      </c>
      <c r="E28" s="133">
        <f t="shared" si="5"/>
        <v>0</v>
      </c>
      <c r="F28" s="133">
        <f t="shared" si="5"/>
        <v>0</v>
      </c>
      <c r="G28" s="133">
        <f t="shared" si="5"/>
        <v>0</v>
      </c>
    </row>
    <row r="29" spans="1:7" ht="15">
      <c r="A29" s="93" t="s">
        <v>451</v>
      </c>
      <c r="B29" s="133"/>
      <c r="C29" s="133"/>
      <c r="D29" s="133">
        <f>B29+C29</f>
        <v>0</v>
      </c>
      <c r="E29" s="133"/>
      <c r="F29" s="133"/>
      <c r="G29" s="133">
        <f>D29-E29</f>
        <v>0</v>
      </c>
    </row>
    <row r="30" spans="1:7" ht="15">
      <c r="A30" s="93" t="s">
        <v>452</v>
      </c>
      <c r="B30" s="133"/>
      <c r="C30" s="133"/>
      <c r="D30" s="133">
        <f>B30+C30</f>
        <v>0</v>
      </c>
      <c r="E30" s="133"/>
      <c r="F30" s="133"/>
      <c r="G30" s="133">
        <f>D30-E30</f>
        <v>0</v>
      </c>
    </row>
    <row r="31" spans="1:7" ht="15">
      <c r="A31" s="68" t="s">
        <v>453</v>
      </c>
      <c r="B31" s="133"/>
      <c r="C31" s="133"/>
      <c r="D31" s="133">
        <f>B31+C31</f>
        <v>0</v>
      </c>
      <c r="E31" s="133"/>
      <c r="F31" s="133"/>
      <c r="G31" s="133">
        <f>D31-E31</f>
        <v>0</v>
      </c>
    </row>
    <row r="32" spans="1:7" ht="15">
      <c r="A32" s="11"/>
      <c r="B32" s="134"/>
      <c r="C32" s="134"/>
      <c r="D32" s="134"/>
      <c r="E32" s="134"/>
      <c r="F32" s="134"/>
      <c r="G32" s="134"/>
    </row>
    <row r="33" spans="1:7" ht="15">
      <c r="A33" s="16" t="s">
        <v>455</v>
      </c>
      <c r="B33" s="132">
        <f aca="true" t="shared" si="6" ref="B33:G33">B9+B21</f>
        <v>113431001.11</v>
      </c>
      <c r="C33" s="132">
        <f t="shared" si="6"/>
        <v>-30624.42</v>
      </c>
      <c r="D33" s="132">
        <f t="shared" si="6"/>
        <v>113400376.69</v>
      </c>
      <c r="E33" s="132">
        <f t="shared" si="6"/>
        <v>24539731.48</v>
      </c>
      <c r="F33" s="132">
        <f t="shared" si="6"/>
        <v>24333600.8</v>
      </c>
      <c r="G33" s="132">
        <f t="shared" si="6"/>
        <v>88860645.21</v>
      </c>
    </row>
    <row r="34" spans="1:7" ht="15">
      <c r="A34" s="113"/>
      <c r="B34" s="136"/>
      <c r="C34" s="136"/>
      <c r="D34" s="136"/>
      <c r="E34" s="136"/>
      <c r="F34" s="136"/>
      <c r="G34" s="136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2020-04-29T21:18:27Z</cp:lastPrinted>
  <dcterms:created xsi:type="dcterms:W3CDTF">2018-11-20T17:29:30Z</dcterms:created>
  <dcterms:modified xsi:type="dcterms:W3CDTF">2020-04-29T21:18:42Z</dcterms:modified>
  <cp:category/>
  <cp:version/>
  <cp:contentType/>
  <cp:contentStatus/>
</cp:coreProperties>
</file>